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ETUP" sheetId="2" state="visible" r:id="rId4"/>
    <sheet name="INTAKE" sheetId="3" state="visible" r:id="rId5"/>
    <sheet name="SCORING" sheetId="4" state="visible" r:id="rId6"/>
    <sheet name="FAULT LINES" sheetId="5" state="visible" r:id="rId7"/>
    <sheet name="VERDICT" sheetId="6" state="visible" r:id="rId8"/>
    <sheet name="DEBT REGISTER" sheetId="7" state="visible" r:id="rId9"/>
    <sheet name="RE-GROUNDING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<sst xmlns="http://schemas.openxmlformats.org/spreadsheetml/2006/main" count="296" uniqueCount="203">
  <si>
    <t xml:space="preserve">GROUNDED ASSESSMENT — SCORING &amp; AGGREGATION WORKBOOK</t>
  </si>
  <si>
    <t xml:space="preserve">Practice toolkit · Template v1.0 · Aligned to Grounded Concept Note v1.0 (July 2026)</t>
  </si>
  <si>
    <t xml:space="preserve">HOW TO USE THIS WORKBOOK</t>
  </si>
  <si>
    <t xml:space="preserve">1.  SETUP — enter engagement details, the Investment Statement, session date, and the 4–6 roles. Map which role column is Finance, Technical and Frontline (proximity roles for the three gates).</t>
  </si>
  <si>
    <t xml:space="preserve">2.  INTAKE — transcribe each role's private answers (Y / P / N) from their individual questionnaires. Enter the artifact named and its date. Leave blank where a role was not asked a question.</t>
  </si>
  <si>
    <t xml:space="preserve">3.  SCORING — calculates automatically: per-question weighted scores (proximity role carries double weight on gate blocks), block scores, gate results, fault-line severity per question, and the calibration flag.</t>
  </si>
  <si>
    <t xml:space="preserve">4.  FAULT LINES — auto-generated report of every split, sorted by reading the severity column. Use in the 90-minute session; never attribute answers to named individuals (the facilitator's contract).</t>
  </si>
  <si>
    <t xml:space="preserve">5.  VERDICT — the verdict logic: total score /60, gate status and critical fault lines. Gates and critical splits override the score.</t>
  </si>
  <si>
    <t xml:space="preserve">6.  DEBT REGISTER — compile live in the session: every confirmed No becomes a debt item with a cost, an owner and a deadline. Gate-block items are senior debt.</t>
  </si>
  <si>
    <t xml:space="preserve">7.  RE-GROUNDING — 90-day expiry tracker and re-grounding checklist.</t>
  </si>
  <si>
    <t xml:space="preserve">SCORING RULES (do not change without versioning)</t>
  </si>
  <si>
    <t xml:space="preserve">Yes = 2 · Partially = 1 · No = 0.  A Yes only counts if the artifact is named (Evidence Rule).  Named evidence older than 12 months records as Partially (freshness rule).  Any role answering 27+ of 30 questions Yes is flagged for calibration spot-checks.</t>
  </si>
  <si>
    <t xml:space="preserve">VERDICT:  GROUNDED = score ≥ 48 AND all 3 gates pass AND no critical fault line.  CONDITIONALLY GROUNDED = any failed gate, or any critical fault line, or score 30–47.  UNGROUNDED = two failed gates, or score &lt; 30.</t>
  </si>
  <si>
    <t xml:space="preserve">GATE PASS = gate block score ≥ 4.0 / 6 AND the proximity role recorded no 'No' in that block.  Proximity beats seniority: Finance on economics, Technical on data, Frontline on adoption.</t>
  </si>
  <si>
    <t xml:space="preserve">Yellow cells are the only cells you edit. Everything else is formula-driven.</t>
  </si>
  <si>
    <t xml:space="preserve">ENGAGEMENT SETUP</t>
  </si>
  <si>
    <t xml:space="preserve">Client / organisation</t>
  </si>
  <si>
    <t xml:space="preserve">Engagement code</t>
  </si>
  <si>
    <t xml:space="preserve">Edition (neutral / manufacturing / …)</t>
  </si>
  <si>
    <t xml:space="preserve">Industry-neutral</t>
  </si>
  <si>
    <t xml:space="preserve">Facilitator</t>
  </si>
  <si>
    <t xml:space="preserve">Sponsor</t>
  </si>
  <si>
    <t xml:space="preserve">Intake window (dates)</t>
  </si>
  <si>
    <t xml:space="preserve">Session date</t>
  </si>
  <si>
    <t xml:space="preserve">INVESTMENT STATEMENT  —  “We are investing — so that — can —, measured by —.”</t>
  </si>
  <si>
    <t xml:space="preserve">We are investing €600K so that the maintenance team can predict bearing failures on Line 4 before they cause unplanned stops, measured by unplanned downtime hours per month, from 40 to under 15.   ← EXAMPLE, replace</t>
  </si>
  <si>
    <t xml:space="preserve">ROLES (4–6). Enter a role label per column; these headers drive the INTAKE sheet.</t>
  </si>
  <si>
    <t xml:space="preserve">Role slot</t>
  </si>
  <si>
    <t xml:space="preserve">Role label (e.g. CFO, Plant manager)</t>
  </si>
  <si>
    <t xml:space="preserve">Person (kept off all reports)</t>
  </si>
  <si>
    <t xml:space="preserve">Answered all 30? (Y/N)</t>
  </si>
  <si>
    <t xml:space="preserve">Role 1</t>
  </si>
  <si>
    <t xml:space="preserve">CFO / Finance lead</t>
  </si>
  <si>
    <t xml:space="preserve">Role 2</t>
  </si>
  <si>
    <t xml:space="preserve">Technical / Data lead</t>
  </si>
  <si>
    <t xml:space="preserve">Role 3</t>
  </si>
  <si>
    <t xml:space="preserve">Operations / Frontline lead</t>
  </si>
  <si>
    <t xml:space="preserve">Role 4</t>
  </si>
  <si>
    <t xml:space="preserve">Role 5</t>
  </si>
  <si>
    <t xml:space="preserve">Risk / Legal</t>
  </si>
  <si>
    <t xml:space="preserve">Role 6</t>
  </si>
  <si>
    <t xml:space="preserve">PROXIMITY MAPPING — which role slot (1–6) is closest to the evidence on each gate:</t>
  </si>
  <si>
    <t xml:space="preserve">Finance (Block 3 — unit economics)</t>
  </si>
  <si>
    <t xml:space="preserve">Technical (Block 5 — data &amp; context)</t>
  </si>
  <si>
    <t xml:space="preserve">Frontline (Block 7 — adoption &amp; change)</t>
  </si>
  <si>
    <t xml:space="preserve">Yellow cells are inputs. Role labels flow to every other sheet automatically.</t>
  </si>
  <si>
    <t xml:space="preserve">PRIVATE INTAKE — TRANSCRIPTION GRID   (Y = Yes · P = Partially · N = No · blank = not asked)</t>
  </si>
  <si>
    <t xml:space="preserve">Block</t>
  </si>
  <si>
    <t xml:space="preserve">Block name</t>
  </si>
  <si>
    <t xml:space="preserve">Q#</t>
  </si>
  <si>
    <t xml:space="preserve">Evidence question</t>
  </si>
  <si>
    <t xml:space="preserve">Artifact named (Evidence Rule — a Yes must name it)</t>
  </si>
  <si>
    <t xml:space="preserve">Evidence date</t>
  </si>
  <si>
    <t xml:space="preserve">Facilitator note (freshness / anchor / spot-check)</t>
  </si>
  <si>
    <t xml:space="preserve">01</t>
  </si>
  <si>
    <t xml:space="preserve">Problem &amp; opportunity</t>
  </si>
  <si>
    <t xml:space="preserve">Can you name a specific decision that is made more than 50 times per week inside your organisation — one where the outcome varies depending on who makes it?</t>
  </si>
  <si>
    <t xml:space="preserve">Y</t>
  </si>
  <si>
    <t xml:space="preserve">P</t>
  </si>
  <si>
    <t xml:space="preserve">EXAMPLE — Downtime Pareto report, MES weekly export</t>
  </si>
  <si>
    <t xml:space="preserve">2026-05-14</t>
  </si>
  <si>
    <t xml:space="preserve">Replace example answers before use</t>
  </si>
  <si>
    <t xml:space="preserve">If this AI capability were switched off tomorrow, would a core business process stop, slow materially, or continue unchanged? Can you state which one?</t>
  </si>
  <si>
    <t xml:space="preserve">Has anyone documented what a human currently does to make this decision — the steps, the inputs, the time taken, the error rate — in writing, not from memory?</t>
  </si>
  <si>
    <t xml:space="preserve">02</t>
  </si>
  <si>
    <t xml:space="preserve">Value proposition</t>
  </si>
  <si>
    <t xml:space="preserve">Can you describe in one sentence what a specific user will be able to do after this investment that they genuinely cannot do today — not faster, but actually cannot do?</t>
  </si>
  <si>
    <t xml:space="preserve">Has anyone in the organisation spoken to the people who will use this output in the last 90 days, and documented what they said they actually need?</t>
  </si>
  <si>
    <t xml:space="preserve">Could a well-designed rule, dashboard, or checklist deliver 80% of the benefit at 10% of the cost? Has that option been formally evaluated and rejected with documented reasoning?</t>
  </si>
  <si>
    <t xml:space="preserve">03 ⛔</t>
  </si>
  <si>
    <t xml:space="preserve">Value capture &amp; unit economics  — GATE</t>
  </si>
  <si>
    <t xml:space="preserve">Has someone built a model — even a simple spreadsheet — that shows the cost per inference, the number of inferences expected per month, and the revenue or cost saving attributed to each one?</t>
  </si>
  <si>
    <t xml:space="preserve">If usage of this AI feature grew 10× from its initial deployment, would the economics improve, stay flat, or deteriorate? Can someone show their working?</t>
  </si>
  <si>
    <t xml:space="preserve">Is there a named person in finance who has reviewed and signed off the AI cost model — not the IT budget, the running cost of the model at projected usage?</t>
  </si>
  <si>
    <t xml:space="preserve">04</t>
  </si>
  <si>
    <t xml:space="preserve">Build / buy / orchestrate</t>
  </si>
  <si>
    <t xml:space="preserve">Has the team documented which components of this system will be owned (built and maintained internally) versus rented (third-party API or vendor), and what happens if a rented component is discontinued?</t>
  </si>
  <si>
    <t xml:space="preserve">Is there a written record of why a specific foundation model was chosen over at least two alternatives — including cost, capability, and data residency considerations?</t>
  </si>
  <si>
    <t xml:space="preserve">If the primary model provider raised prices by 3× next quarter, or deprecated this model version, does a documented fallback plan exist?</t>
  </si>
  <si>
    <t xml:space="preserve">05 ⛔</t>
  </si>
  <si>
    <t xml:space="preserve">Data &amp; context  — GATE</t>
  </si>
  <si>
    <t xml:space="preserve">Can you pull a report right now — without any special preparation — that shows the last 30 days of the specific data this model will rely on, with timestamps, source system, and no missing values?</t>
  </si>
  <si>
    <t xml:space="preserve">Is there a named person — not a team, a person — who is accountable for the quality and completeness of the data this model will consume in production?</t>
  </si>
  <si>
    <t xml:space="preserve">Has the data this model needs ever been used to make a consequential business decision that turned out to be correct? Can you name the decision and the date?</t>
  </si>
  <si>
    <t xml:space="preserve">06</t>
  </si>
  <si>
    <t xml:space="preserve">Moat &amp; strategy</t>
  </si>
  <si>
    <t xml:space="preserve">Is there a proprietary dataset, workflow, or feedback loop that will make this system meaningfully better over time in a way a competitor starting today could not replicate within 18 months?</t>
  </si>
  <si>
    <t xml:space="preserve">If a well-funded competitor launched an identical capability next quarter using the same foundation model, what specifically would make customers or users prefer yours? Can that be written down in two sentences?</t>
  </si>
  <si>
    <t xml:space="preserve">Has the strategic rationale for this investment been reviewed by someone outside the team proposing it — a board member, external advisor, or strategy function — in the last six months?</t>
  </si>
  <si>
    <t xml:space="preserve">07 ⛔</t>
  </si>
  <si>
    <t xml:space="preserve">Adoption &amp; change  — GATE</t>
  </si>
  <si>
    <t xml:space="preserve">Can you name the three specific job roles whose daily behaviour must change for this investment to deliver its projected return — and confirm that at least one representative from each has been consulted in the design process?</t>
  </si>
  <si>
    <t xml:space="preserve">Is there a documented plan — with owner, timeline, and budget — for how people who resist or struggle to adopt this change will be supported? Not training slides. An actual plan.</t>
  </si>
  <si>
    <t xml:space="preserve">Has the organisation successfully adopted a technology change of comparable scale in the last three years? Can you point to it as evidence of change readiness?</t>
  </si>
  <si>
    <t xml:space="preserve">08</t>
  </si>
  <si>
    <t xml:space="preserve">Governance &amp; risk</t>
  </si>
  <si>
    <t xml:space="preserve">Is there a named person — with a job title and accountability in writing — who is responsible for a harmful or incorrect output from this system reaching a customer, employee, or regulator?</t>
  </si>
  <si>
    <t xml:space="preserve">Has legal or compliance reviewed this use case against current and anticipated regulation in all jurisdictions where it will operate — and produced a written opinion in the last 12 months?</t>
  </si>
  <si>
    <t xml:space="preserve">Has the team written down the single worst plausible failure — not a catastrophic fantasy, but the most damaging realistic error — and confirmed that the organisation could absorb it without reputational or regulatory consequence?</t>
  </si>
  <si>
    <t xml:space="preserve">09</t>
  </si>
  <si>
    <t xml:space="preserve">Evaluation &amp; quality</t>
  </si>
  <si>
    <t xml:space="preserve">Does a written eval suite exist — a set of specific test cases with expected outputs — that will be run before every deployment to confirm the model is still performing as intended?</t>
  </si>
  <si>
    <t xml:space="preserve">Is there a live monitoring instrument — a dashboard, alert, or report — that would tell someone today if the model's output quality had degraded by 20% from its launch baseline?</t>
  </si>
  <si>
    <t xml:space="preserve">Has the team defined — in writing, agreed by the business owner — what an acceptable error rate looks like, and what threshold would trigger a human review or system pause?</t>
  </si>
  <si>
    <t xml:space="preserve">10</t>
  </si>
  <si>
    <t xml:space="preserve">Sustainability &amp; ops</t>
  </si>
  <si>
    <t xml:space="preserve">Is there a named person responsible for managing the operational health of this AI system after launch — including model upgrades, cost monitoring, and performance drift — as a defined part of their role?</t>
  </si>
  <si>
    <t xml:space="preserve">If the foundation model underpinning this system were deprecated with 90 days' notice, does a documented migration plan exist — including estimated cost and time to retest and redeploy?</t>
  </si>
  <si>
    <t xml:space="preserve">Is there a budget line — approved and visible in the current financial plan — for the ongoing operational cost of this system for the next 24 months, separate from the build cost?</t>
  </si>
  <si>
    <t xml:space="preserve">Roles answer only their own blocks plus all three gate blocks (everyone answers the gates — that overlap creates fault lines).</t>
  </si>
  <si>
    <t xml:space="preserve">SCORING ENGINE — points, weighted consensus, fault-line severity (all automatic)</t>
  </si>
  <si>
    <t xml:space="preserve">R1</t>
  </si>
  <si>
    <t xml:space="preserve">R2</t>
  </si>
  <si>
    <t xml:space="preserve">R3</t>
  </si>
  <si>
    <t xml:space="preserve">R4</t>
  </si>
  <si>
    <t xml:space="preserve">R5</t>
  </si>
  <si>
    <t xml:space="preserve">R6</t>
  </si>
  <si>
    <t xml:space="preserve">Prox slot</t>
  </si>
  <si>
    <t xml:space="preserve">Weighted score (0–2)</t>
  </si>
  <si>
    <t xml:space="preserve">Fault-line severity</t>
  </si>
  <si>
    <t xml:space="preserve"># Yes</t>
  </si>
  <si>
    <t xml:space="preserve"># No</t>
  </si>
  <si>
    <t xml:space="preserve">BLOCK SCORES &amp; GATES</t>
  </si>
  <si>
    <t xml:space="preserve">Score /6</t>
  </si>
  <si>
    <t xml:space="preserve">Gate?</t>
  </si>
  <si>
    <t xml:space="preserve">Prox 'No' in block</t>
  </si>
  <si>
    <t xml:space="preserve">Gate result</t>
  </si>
  <si>
    <t xml:space="preserve">Value capture &amp; unit economics</t>
  </si>
  <si>
    <t xml:space="preserve">GATE</t>
  </si>
  <si>
    <t xml:space="preserve">Data &amp; context</t>
  </si>
  <si>
    <t xml:space="preserve">Adoption &amp; change</t>
  </si>
  <si>
    <t xml:space="preserve">CALIBRATION FLAG — any role with 27+ Yes answers (spot-check two named artifacts aloud)</t>
  </si>
  <si>
    <t xml:space="preserve">FAULT LINE REPORT — pattern of disagreement by role category, never by name</t>
  </si>
  <si>
    <t xml:space="preserve">Critical: proximity role says No, a senior role says Yes, on a gate block — caps the verdict on its own.  Significant: clean Yes/No split — resolve by producing the artifact, not by voting.  Minor: Yes/Partially or Partially/No — freshness or retrievability gap.</t>
  </si>
  <si>
    <t xml:space="preserve">Severity</t>
  </si>
  <si>
    <t xml:space="preserve">Question</t>
  </si>
  <si>
    <t xml:space="preserve">Yes / No count</t>
  </si>
  <si>
    <t xml:space="preserve">Session note — artifact requested? produced?</t>
  </si>
  <si>
    <t xml:space="preserve">Sort or filter by Severity when preparing the session. The session opens on disagreement, never on a blank canvas.</t>
  </si>
  <si>
    <t xml:space="preserve">VERDICT</t>
  </si>
  <si>
    <t xml:space="preserve">Total score (sum of weighted question scores, / 60)</t>
  </si>
  <si>
    <t xml:space="preserve">Gate — Block 3 · Unit economics</t>
  </si>
  <si>
    <t xml:space="preserve">Gate — Block 5 · Data &amp; context</t>
  </si>
  <si>
    <t xml:space="preserve">Gate — Block 7 · Adoption &amp; change</t>
  </si>
  <si>
    <t xml:space="preserve">Gates failed</t>
  </si>
  <si>
    <t xml:space="preserve">Critical fault lines</t>
  </si>
  <si>
    <t xml:space="preserve">Verdict expires (90-day validity)</t>
  </si>
  <si>
    <t xml:space="preserve">Verdict logic (fixed): GROUNDED = score ≥ 48, all gates pass, no critical fault line · CONDITIONALLY GROUNDED = any failed gate or critical split, or 30–47 · UNGROUNDED = two failed gates, or score &lt; 30. Conditionally Grounded is not a soft no: proceed with gaps priced and gate debt closed before capital release.</t>
  </si>
  <si>
    <t xml:space="preserve">FOUNDATION DEBT REGISTER — every confirmed No is debt the investment borrows against</t>
  </si>
  <si>
    <t xml:space="preserve">Compiled live in the session. Gate-block items are SENIOR DEBT: closed before capital release, not in parallel with the build. The register total is added to the investment case before it goes to the board.</t>
  </si>
  <si>
    <t xml:space="preserve">Item</t>
  </si>
  <si>
    <t xml:space="preserve">Gap / debt description</t>
  </si>
  <si>
    <t xml:space="preserve">Seniority</t>
  </si>
  <si>
    <t xml:space="preserve">Cost to close</t>
  </si>
  <si>
    <t xml:space="preserve">Owner (named person)</t>
  </si>
  <si>
    <t xml:space="preserve">Deadline</t>
  </si>
  <si>
    <t xml:space="preserve">Status</t>
  </si>
  <si>
    <t xml:space="preserve">Closed on</t>
  </si>
  <si>
    <t xml:space="preserve">D0</t>
  </si>
  <si>
    <t xml:space="preserve">EXAMPLE — Debt Item Zero: investment amount not yet costed (replace).</t>
  </si>
  <si>
    <t xml:space="preserve">Senior</t>
  </si>
  <si>
    <t xml:space="preserve">CFO</t>
  </si>
  <si>
    <t xml:space="preserve">Open</t>
  </si>
  <si>
    <t xml:space="preserve">D1</t>
  </si>
  <si>
    <t xml:space="preserve">D2</t>
  </si>
  <si>
    <t xml:space="preserve">D3</t>
  </si>
  <si>
    <t xml:space="preserve">D4</t>
  </si>
  <si>
    <t xml:space="preserve">D5</t>
  </si>
  <si>
    <t xml:space="preserve">D6</t>
  </si>
  <si>
    <t xml:space="preserve">D7</t>
  </si>
  <si>
    <t xml:space="preserve">D8</t>
  </si>
  <si>
    <t xml:space="preserve">D9</t>
  </si>
  <si>
    <t xml:space="preserve">D10</t>
  </si>
  <si>
    <t xml:space="preserve">D11</t>
  </si>
  <si>
    <t xml:space="preserve">D12</t>
  </si>
  <si>
    <t xml:space="preserve">D13</t>
  </si>
  <si>
    <t xml:space="preserve">D14</t>
  </si>
  <si>
    <t xml:space="preserve">D15</t>
  </si>
  <si>
    <t xml:space="preserve">D16</t>
  </si>
  <si>
    <t xml:space="preserve">D17</t>
  </si>
  <si>
    <t xml:space="preserve">D18</t>
  </si>
  <si>
    <t xml:space="preserve">D19</t>
  </si>
  <si>
    <t xml:space="preserve">D20</t>
  </si>
  <si>
    <t xml:space="preserve">D21</t>
  </si>
  <si>
    <t xml:space="preserve">D22</t>
  </si>
  <si>
    <t xml:space="preserve">D23</t>
  </si>
  <si>
    <t xml:space="preserve">D24</t>
  </si>
  <si>
    <t xml:space="preserve">TOTAL FOUNDATION DEBT</t>
  </si>
  <si>
    <t xml:space="preserve">of which senior (gate) debt</t>
  </si>
  <si>
    <t xml:space="preserve">90-DAY RE-GROUNDING TRACKER</t>
  </si>
  <si>
    <t xml:space="preserve">Grounding expires. Re-run if capital has not moved within 90 days, or a gate-block artifact has materially changed. Re-grounding is closer to an audit than a fresh diagnosis — the artifacts are already named.</t>
  </si>
  <si>
    <t xml:space="preserve">Verdict date</t>
  </si>
  <si>
    <t xml:space="preserve">Expiry date</t>
  </si>
  <si>
    <t xml:space="preserve">Re-grounding trigger checklist</t>
  </si>
  <si>
    <t xml:space="preserve">Check (Y/N)</t>
  </si>
  <si>
    <t xml:space="preserve">Date checked</t>
  </si>
  <si>
    <t xml:space="preserve">Note</t>
  </si>
  <si>
    <t xml:space="preserve">Capital released within the 90-day window?</t>
  </si>
  <si>
    <t xml:space="preserve">Any gate-block artifact materially changed (model deprecated, data owner departed, pipeline changed)?</t>
  </si>
  <si>
    <t xml:space="preserve">Accountable persons (Q9, Q14, Q22, Q28) still in role?</t>
  </si>
  <si>
    <t xml:space="preserve">Regulatory or legal position changed since the written opinion (Q23)?</t>
  </si>
  <si>
    <t xml:space="preserve">All senior (gate) debt items closed and evidenced?</t>
  </si>
  <si>
    <t xml:space="preserve">Each debt owner reported closure at the re-grounding session?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</si>
</sst>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yyyy\-mm\-dd"/>
    <numFmt numFmtId="168" formatCode="#,##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A1A1A"/>
      <name val="Arial"/>
      <family val="0"/>
      <charset val="1"/>
    </font>
    <font>
      <sz val="9"/>
      <color rgb="FF1A1A1A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3"/>
      <color rgb="FF1A1A1A"/>
      <name val="Arial"/>
      <family val="0"/>
      <charset val="1"/>
    </font>
    <font>
      <i val="true"/>
      <sz val="10"/>
      <color rgb="FF1A1A1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2"/>
      <color rgb="FF1A1A1A"/>
      <name val="Arial"/>
      <family val="0"/>
      <charset val="1"/>
    </font>
    <font>
      <b val="true"/>
      <sz val="9"/>
      <color rgb="FF1A1A1A"/>
      <name val="Arial"/>
      <family val="0"/>
      <charset val="1"/>
    </font>
    <font>
      <b val="true"/>
      <sz val="10"/>
      <color rgb="FF7A2E1D"/>
      <name val="Arial"/>
      <family val="0"/>
      <charset val="1"/>
    </font>
    <font>
      <b val="true"/>
      <sz val="9"/>
      <color rgb="FF7A2E1D"/>
      <name val="Arial"/>
      <family val="0"/>
      <charset val="1"/>
    </font>
    <font>
      <i val="true"/>
      <sz val="9"/>
      <color rgb="FF444444"/>
      <name val="Arial"/>
      <family val="0"/>
      <charset val="1"/>
    </font>
    <font>
      <sz val="8.5"/>
      <color rgb="FF1A1A1A"/>
      <name val="Arial"/>
      <family val="0"/>
      <charset val="1"/>
    </font>
    <font>
      <sz val="9.5"/>
      <color rgb="FF1A1A1A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DE7"/>
        <bgColor rgb="FFFFFFFF"/>
      </patternFill>
    </fill>
    <fill>
      <patternFill patternType="solid">
        <fgColor rgb="FF1A3A2A"/>
        <bgColor rgb="FF003300"/>
      </patternFill>
    </fill>
    <fill>
      <patternFill patternType="solid">
        <fgColor rgb="FFF7E9E4"/>
        <bgColor rgb="FFF4F3EE"/>
      </patternFill>
    </fill>
    <fill>
      <patternFill patternType="solid">
        <fgColor rgb="FFF4F3EE"/>
        <bgColor rgb="FFF7E9E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 style="thin">
        <color rgb="FFCCCCCC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DE7"/>
      <rgbColor rgb="FFF4F3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7E9E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1A1A1A"/>
      <rgbColor rgb="FF7A2E1D"/>
      <rgbColor rgb="FF993366"/>
      <rgbColor rgb="FF444444"/>
      <rgbColor rgb="FF1A3A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10"/>
  </cols>
  <sheetData>
    <row r="2" customFormat="false" ht="13.5" hidden="false" customHeight="true" outlineLevel="0" collapsed="false">
      <c r="B2" s="2" t="s">
        <v>0</v>
      </c>
    </row>
    <row r="3" customFormat="false" ht="13.5" hidden="false" customHeight="true" outlineLevel="0" collapsed="false">
      <c r="B3" s="3" t="s">
        <v>1</v>
      </c>
    </row>
    <row r="4" customFormat="false" ht="13.5" hidden="false" customHeight="true" outlineLevel="0" collapsed="false">
      <c r="B4" s="3"/>
    </row>
    <row r="5" customFormat="false" ht="13.5" hidden="false" customHeight="true" outlineLevel="0" collapsed="false">
      <c r="B5" s="4" t="s">
        <v>2</v>
      </c>
    </row>
    <row r="6" customFormat="false" ht="27.75" hidden="false" customHeight="true" outlineLevel="0" collapsed="false">
      <c r="B6" s="5" t="s">
        <v>3</v>
      </c>
    </row>
    <row r="7" customFormat="false" ht="27.75" hidden="false" customHeight="true" outlineLevel="0" collapsed="false">
      <c r="B7" s="5" t="s">
        <v>4</v>
      </c>
    </row>
    <row r="8" customFormat="false" ht="27.75" hidden="false" customHeight="true" outlineLevel="0" collapsed="false">
      <c r="B8" s="5" t="s">
        <v>5</v>
      </c>
    </row>
    <row r="9" customFormat="false" ht="27.75" hidden="false" customHeight="true" outlineLevel="0" collapsed="false">
      <c r="B9" s="5" t="s">
        <v>6</v>
      </c>
    </row>
    <row r="10" customFormat="false" ht="27.75" hidden="false" customHeight="true" outlineLevel="0" collapsed="false">
      <c r="B10" s="5" t="s">
        <v>7</v>
      </c>
    </row>
    <row r="11" customFormat="false" ht="27.75" hidden="false" customHeight="true" outlineLevel="0" collapsed="false">
      <c r="B11" s="5" t="s">
        <v>8</v>
      </c>
    </row>
    <row r="12" customFormat="false" ht="13.5" hidden="false" customHeight="true" outlineLevel="0" collapsed="false">
      <c r="B12" s="5" t="s">
        <v>9</v>
      </c>
    </row>
    <row r="13" customFormat="false" ht="13.5" hidden="false" customHeight="true" outlineLevel="0" collapsed="false">
      <c r="B13" s="3"/>
    </row>
    <row r="14" customFormat="false" ht="13.5" hidden="false" customHeight="true" outlineLevel="0" collapsed="false">
      <c r="B14" s="4" t="s">
        <v>10</v>
      </c>
    </row>
    <row r="15" customFormat="false" ht="42" hidden="false" customHeight="true" outlineLevel="0" collapsed="false">
      <c r="B15" s="5" t="s">
        <v>11</v>
      </c>
    </row>
    <row r="16" customFormat="false" ht="27.75" hidden="false" customHeight="true" outlineLevel="0" collapsed="false">
      <c r="B16" s="5" t="s">
        <v>12</v>
      </c>
    </row>
    <row r="17" customFormat="false" ht="27.75" hidden="false" customHeight="true" outlineLevel="0" collapsed="false">
      <c r="B17" s="5" t="s">
        <v>13</v>
      </c>
    </row>
    <row r="18" customFormat="false" ht="13.5" hidden="false" customHeight="true" outlineLevel="0" collapsed="false">
      <c r="B18" s="3"/>
    </row>
    <row r="19" customFormat="false" ht="13.5" hidden="false" customHeight="true" outlineLevel="0" collapsed="false">
      <c r="B19" s="6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4"/>
    <col collapsed="false" customWidth="true" hidden="false" outlineLevel="0" max="3" min="3" style="1" width="40"/>
    <col collapsed="false" customWidth="true" hidden="false" outlineLevel="0" max="7" min="4" style="1" width="22"/>
  </cols>
  <sheetData>
    <row r="2" customFormat="false" ht="15.75" hidden="false" customHeight="true" outlineLevel="0" collapsed="false">
      <c r="B2" s="7" t="s">
        <v>15</v>
      </c>
    </row>
    <row r="4" customFormat="false" ht="15" hidden="false" customHeight="true" outlineLevel="0" collapsed="false">
      <c r="B4" s="8" t="s">
        <v>16</v>
      </c>
      <c r="C4" s="9"/>
    </row>
    <row r="5" customFormat="false" ht="15" hidden="false" customHeight="true" outlineLevel="0" collapsed="false">
      <c r="B5" s="8" t="s">
        <v>17</v>
      </c>
      <c r="C5" s="9"/>
    </row>
    <row r="6" customFormat="false" ht="15" hidden="false" customHeight="true" outlineLevel="0" collapsed="false">
      <c r="B6" s="8" t="s">
        <v>18</v>
      </c>
      <c r="C6" s="9" t="s">
        <v>19</v>
      </c>
    </row>
    <row r="7" customFormat="false" ht="15" hidden="false" customHeight="true" outlineLevel="0" collapsed="false">
      <c r="B7" s="8" t="s">
        <v>20</v>
      </c>
      <c r="C7" s="9"/>
    </row>
    <row r="8" customFormat="false" ht="15" hidden="false" customHeight="true" outlineLevel="0" collapsed="false">
      <c r="B8" s="8" t="s">
        <v>21</v>
      </c>
      <c r="C8" s="9"/>
    </row>
    <row r="9" customFormat="false" ht="15" hidden="false" customHeight="true" outlineLevel="0" collapsed="false">
      <c r="B9" s="8" t="s">
        <v>22</v>
      </c>
      <c r="C9" s="9"/>
    </row>
    <row r="10" customFormat="false" ht="15" hidden="false" customHeight="true" outlineLevel="0" collapsed="false">
      <c r="B10" s="8" t="s">
        <v>23</v>
      </c>
      <c r="C10" s="9"/>
    </row>
    <row r="12" customFormat="false" ht="15" hidden="false" customHeight="true" outlineLevel="0" collapsed="false">
      <c r="B12" s="8" t="s">
        <v>24</v>
      </c>
    </row>
    <row r="13" customFormat="false" ht="15" hidden="false" customHeight="true" outlineLevel="0" collapsed="false">
      <c r="B13" s="10" t="s">
        <v>25</v>
      </c>
      <c r="C13" s="10"/>
      <c r="D13" s="10"/>
      <c r="E13" s="10"/>
      <c r="F13" s="10"/>
      <c r="G13" s="10"/>
    </row>
    <row r="14" customFormat="false" ht="15" hidden="false" customHeight="true" outlineLevel="0" collapsed="false">
      <c r="B14" s="10"/>
      <c r="C14" s="10"/>
      <c r="D14" s="10"/>
      <c r="E14" s="10"/>
      <c r="F14" s="10"/>
      <c r="G14" s="10"/>
    </row>
    <row r="16" customFormat="false" ht="15" hidden="false" customHeight="true" outlineLevel="0" collapsed="false">
      <c r="B16" s="8" t="s">
        <v>26</v>
      </c>
    </row>
    <row r="17" customFormat="false" ht="23.25" hidden="false" customHeight="true" outlineLevel="0" collapsed="false">
      <c r="B17" s="11" t="s">
        <v>27</v>
      </c>
      <c r="C17" s="11" t="s">
        <v>28</v>
      </c>
      <c r="D17" s="11" t="s">
        <v>29</v>
      </c>
      <c r="E17" s="11" t="s">
        <v>30</v>
      </c>
    </row>
    <row r="18" customFormat="false" ht="15" hidden="false" customHeight="true" outlineLevel="0" collapsed="false">
      <c r="B18" s="12" t="s">
        <v>31</v>
      </c>
      <c r="C18" s="9" t="s">
        <v>32</v>
      </c>
      <c r="D18" s="13"/>
      <c r="E18" s="13"/>
    </row>
    <row r="19" customFormat="false" ht="15" hidden="false" customHeight="true" outlineLevel="0" collapsed="false">
      <c r="B19" s="12" t="s">
        <v>33</v>
      </c>
      <c r="C19" s="9" t="s">
        <v>34</v>
      </c>
      <c r="D19" s="13"/>
      <c r="E19" s="13"/>
    </row>
    <row r="20" customFormat="false" ht="15" hidden="false" customHeight="true" outlineLevel="0" collapsed="false">
      <c r="B20" s="12" t="s">
        <v>35</v>
      </c>
      <c r="C20" s="9" t="s">
        <v>36</v>
      </c>
      <c r="D20" s="13"/>
      <c r="E20" s="13"/>
    </row>
    <row r="21" customFormat="false" ht="15" hidden="false" customHeight="true" outlineLevel="0" collapsed="false">
      <c r="B21" s="12" t="s">
        <v>37</v>
      </c>
      <c r="C21" s="9" t="s">
        <v>21</v>
      </c>
      <c r="D21" s="13"/>
      <c r="E21" s="13"/>
    </row>
    <row r="22" customFormat="false" ht="15" hidden="false" customHeight="true" outlineLevel="0" collapsed="false">
      <c r="B22" s="12" t="s">
        <v>38</v>
      </c>
      <c r="C22" s="9" t="s">
        <v>39</v>
      </c>
      <c r="D22" s="13"/>
      <c r="E22" s="13"/>
    </row>
    <row r="23" customFormat="false" ht="15" hidden="false" customHeight="true" outlineLevel="0" collapsed="false">
      <c r="B23" s="12" t="s">
        <v>40</v>
      </c>
      <c r="C23" s="9"/>
      <c r="D23" s="13"/>
      <c r="E23" s="13"/>
    </row>
    <row r="25" customFormat="false" ht="15" hidden="false" customHeight="true" outlineLevel="0" collapsed="false">
      <c r="B25" s="8" t="s">
        <v>41</v>
      </c>
    </row>
    <row r="26" customFormat="false" ht="15" hidden="false" customHeight="true" outlineLevel="0" collapsed="false">
      <c r="B26" s="12" t="s">
        <v>42</v>
      </c>
      <c r="C26" s="14" t="n">
        <v>1</v>
      </c>
    </row>
    <row r="27" customFormat="false" ht="15" hidden="false" customHeight="true" outlineLevel="0" collapsed="false">
      <c r="B27" s="12" t="s">
        <v>43</v>
      </c>
      <c r="C27" s="14" t="n">
        <v>2</v>
      </c>
    </row>
    <row r="28" customFormat="false" ht="15" hidden="false" customHeight="true" outlineLevel="0" collapsed="false">
      <c r="B28" s="12" t="s">
        <v>44</v>
      </c>
      <c r="C28" s="14" t="n">
        <v>3</v>
      </c>
    </row>
    <row r="30" customFormat="false" ht="15" hidden="false" customHeight="true" outlineLevel="0" collapsed="false">
      <c r="B30" s="15" t="s">
        <v>45</v>
      </c>
    </row>
  </sheetData>
  <mergeCells count="1">
    <mergeCell ref="B13:G14"/>
  </mergeCells>
  <dataValidations count="1">
    <dataValidation allowBlank="true" errorStyle="stop" operator="between" showDropDown="false" showErrorMessage="false" showInputMessage="false" sqref="C26:C28" type="list">
      <formula1>"1,2,3,4,5,6"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2" topLeftCell="E3" activePane="bottomRight" state="frozen"/>
      <selection pane="topLeft" activeCell="A1" activeCellId="0" sqref="A1"/>
      <selection pane="topRight" activeCell="E1" activeCellId="0" sqref="E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26"/>
    <col collapsed="false" customWidth="true" hidden="false" outlineLevel="0" max="3" min="3" style="1" width="7"/>
    <col collapsed="false" customWidth="true" hidden="false" outlineLevel="0" max="4" min="4" style="1" width="78"/>
    <col collapsed="false" customWidth="true" hidden="false" outlineLevel="0" max="10" min="5" style="1" width="9"/>
    <col collapsed="false" customWidth="true" hidden="false" outlineLevel="0" max="11" min="11" style="1" width="44"/>
    <col collapsed="false" customWidth="true" hidden="false" outlineLevel="0" max="12" min="12" style="1" width="13"/>
    <col collapsed="false" customWidth="true" hidden="false" outlineLevel="0" max="13" min="13" style="1" width="30"/>
  </cols>
  <sheetData>
    <row r="1" customFormat="false" ht="15" hidden="false" customHeight="true" outlineLevel="0" collapsed="false">
      <c r="A1" s="16" t="s">
        <v>46</v>
      </c>
    </row>
    <row r="2" customFormat="false" ht="45.75" hidden="false" customHeight="true" outlineLevel="0" collapsed="false">
      <c r="A2" s="11" t="s">
        <v>47</v>
      </c>
      <c r="B2" s="11" t="s">
        <v>48</v>
      </c>
      <c r="C2" s="11" t="s">
        <v>49</v>
      </c>
      <c r="D2" s="11" t="s">
        <v>50</v>
      </c>
      <c r="E2" s="11" t="str">
        <f aca="false">IF(SETUP!C18="","Role "&amp;1,SETUP!C18)</f>
        <v>CFO / Finance lead</v>
      </c>
      <c r="F2" s="11" t="str">
        <f aca="false">IF(SETUP!C19="","Role "&amp;2,SETUP!C19)</f>
        <v>Technical / Data lead</v>
      </c>
      <c r="G2" s="11" t="str">
        <f aca="false">IF(SETUP!C20="","Role "&amp;3,SETUP!C20)</f>
        <v>Operations / Frontline lead</v>
      </c>
      <c r="H2" s="11" t="str">
        <f aca="false">IF(SETUP!C21="","Role "&amp;4,SETUP!C21)</f>
        <v>Sponsor</v>
      </c>
      <c r="I2" s="11" t="str">
        <f aca="false">IF(SETUP!C22="","Role "&amp;5,SETUP!C22)</f>
        <v>Risk / Legal</v>
      </c>
      <c r="J2" s="11" t="str">
        <f aca="false">IF(SETUP!C23="","Role "&amp;6,SETUP!C23)</f>
        <v>Role 6</v>
      </c>
      <c r="K2" s="11" t="s">
        <v>51</v>
      </c>
      <c r="L2" s="11" t="s">
        <v>52</v>
      </c>
      <c r="M2" s="11" t="s">
        <v>53</v>
      </c>
    </row>
    <row r="3" customFormat="false" ht="42" hidden="false" customHeight="true" outlineLevel="0" collapsed="false">
      <c r="A3" s="17" t="s">
        <v>54</v>
      </c>
      <c r="B3" s="17" t="s">
        <v>55</v>
      </c>
      <c r="C3" s="17" t="n">
        <v>1</v>
      </c>
      <c r="D3" s="3" t="s">
        <v>56</v>
      </c>
      <c r="E3" s="18" t="s">
        <v>57</v>
      </c>
      <c r="F3" s="18" t="s">
        <v>57</v>
      </c>
      <c r="G3" s="18" t="s">
        <v>58</v>
      </c>
      <c r="H3" s="18" t="s">
        <v>57</v>
      </c>
      <c r="I3" s="18"/>
      <c r="J3" s="18"/>
      <c r="K3" s="19" t="s">
        <v>59</v>
      </c>
      <c r="L3" s="19" t="s">
        <v>60</v>
      </c>
      <c r="M3" s="19" t="s">
        <v>61</v>
      </c>
    </row>
    <row r="4" customFormat="false" ht="42" hidden="false" customHeight="true" outlineLevel="0" collapsed="false">
      <c r="A4" s="17" t="s">
        <v>54</v>
      </c>
      <c r="B4" s="17" t="s">
        <v>55</v>
      </c>
      <c r="C4" s="17" t="n">
        <v>2</v>
      </c>
      <c r="D4" s="3" t="s">
        <v>62</v>
      </c>
      <c r="E4" s="18"/>
      <c r="F4" s="18"/>
      <c r="G4" s="18"/>
      <c r="H4" s="18"/>
      <c r="I4" s="18"/>
      <c r="J4" s="18"/>
      <c r="K4" s="19"/>
      <c r="L4" s="19"/>
      <c r="M4" s="19"/>
    </row>
    <row r="5" customFormat="false" ht="42" hidden="false" customHeight="true" outlineLevel="0" collapsed="false">
      <c r="A5" s="17" t="s">
        <v>54</v>
      </c>
      <c r="B5" s="17" t="s">
        <v>55</v>
      </c>
      <c r="C5" s="17" t="n">
        <v>3</v>
      </c>
      <c r="D5" s="3" t="s">
        <v>63</v>
      </c>
      <c r="E5" s="18"/>
      <c r="F5" s="18"/>
      <c r="G5" s="18"/>
      <c r="H5" s="18"/>
      <c r="I5" s="18"/>
      <c r="J5" s="18"/>
      <c r="K5" s="19"/>
      <c r="L5" s="19"/>
      <c r="M5" s="19"/>
    </row>
    <row r="6" customFormat="false" ht="42" hidden="false" customHeight="true" outlineLevel="0" collapsed="false">
      <c r="A6" s="17" t="s">
        <v>64</v>
      </c>
      <c r="B6" s="17" t="s">
        <v>65</v>
      </c>
      <c r="C6" s="17" t="n">
        <v>4</v>
      </c>
      <c r="D6" s="3" t="s">
        <v>66</v>
      </c>
      <c r="E6" s="18"/>
      <c r="F6" s="18"/>
      <c r="G6" s="18"/>
      <c r="H6" s="18"/>
      <c r="I6" s="18"/>
      <c r="J6" s="18"/>
      <c r="K6" s="19"/>
      <c r="L6" s="19"/>
      <c r="M6" s="19"/>
    </row>
    <row r="7" customFormat="false" ht="42" hidden="false" customHeight="true" outlineLevel="0" collapsed="false">
      <c r="A7" s="17" t="s">
        <v>64</v>
      </c>
      <c r="B7" s="17" t="s">
        <v>65</v>
      </c>
      <c r="C7" s="17" t="n">
        <v>5</v>
      </c>
      <c r="D7" s="3" t="s">
        <v>67</v>
      </c>
      <c r="E7" s="18"/>
      <c r="F7" s="18"/>
      <c r="G7" s="18"/>
      <c r="H7" s="18"/>
      <c r="I7" s="18"/>
      <c r="J7" s="18"/>
      <c r="K7" s="19"/>
      <c r="L7" s="19"/>
      <c r="M7" s="19"/>
    </row>
    <row r="8" customFormat="false" ht="42" hidden="false" customHeight="true" outlineLevel="0" collapsed="false">
      <c r="A8" s="17" t="s">
        <v>64</v>
      </c>
      <c r="B8" s="17" t="s">
        <v>65</v>
      </c>
      <c r="C8" s="17" t="n">
        <v>6</v>
      </c>
      <c r="D8" s="3" t="s">
        <v>68</v>
      </c>
      <c r="E8" s="18"/>
      <c r="F8" s="18"/>
      <c r="G8" s="18"/>
      <c r="H8" s="18"/>
      <c r="I8" s="18"/>
      <c r="J8" s="18"/>
      <c r="K8" s="19"/>
      <c r="L8" s="19"/>
      <c r="M8" s="19"/>
    </row>
    <row r="9" customFormat="false" ht="42" hidden="false" customHeight="true" outlineLevel="0" collapsed="false">
      <c r="A9" s="20" t="s">
        <v>69</v>
      </c>
      <c r="B9" s="20" t="s">
        <v>70</v>
      </c>
      <c r="C9" s="17" t="n">
        <v>7</v>
      </c>
      <c r="D9" s="3" t="s">
        <v>71</v>
      </c>
      <c r="E9" s="18"/>
      <c r="F9" s="18"/>
      <c r="G9" s="18"/>
      <c r="H9" s="18"/>
      <c r="I9" s="18"/>
      <c r="J9" s="18"/>
      <c r="K9" s="19"/>
      <c r="L9" s="19"/>
      <c r="M9" s="19"/>
    </row>
    <row r="10" customFormat="false" ht="42" hidden="false" customHeight="true" outlineLevel="0" collapsed="false">
      <c r="A10" s="20" t="s">
        <v>69</v>
      </c>
      <c r="B10" s="20" t="s">
        <v>70</v>
      </c>
      <c r="C10" s="17" t="n">
        <v>8</v>
      </c>
      <c r="D10" s="3" t="s">
        <v>72</v>
      </c>
      <c r="E10" s="18"/>
      <c r="F10" s="18"/>
      <c r="G10" s="18"/>
      <c r="H10" s="18"/>
      <c r="I10" s="18"/>
      <c r="J10" s="18"/>
      <c r="K10" s="19"/>
      <c r="L10" s="19"/>
      <c r="M10" s="19"/>
    </row>
    <row r="11" customFormat="false" ht="42" hidden="false" customHeight="true" outlineLevel="0" collapsed="false">
      <c r="A11" s="20" t="s">
        <v>69</v>
      </c>
      <c r="B11" s="20" t="s">
        <v>70</v>
      </c>
      <c r="C11" s="17" t="n">
        <v>9</v>
      </c>
      <c r="D11" s="3" t="s">
        <v>73</v>
      </c>
      <c r="E11" s="18"/>
      <c r="F11" s="18"/>
      <c r="G11" s="18"/>
      <c r="H11" s="18"/>
      <c r="I11" s="18"/>
      <c r="J11" s="18"/>
      <c r="K11" s="19"/>
      <c r="L11" s="19"/>
      <c r="M11" s="19"/>
    </row>
    <row r="12" customFormat="false" ht="42" hidden="false" customHeight="true" outlineLevel="0" collapsed="false">
      <c r="A12" s="17" t="s">
        <v>74</v>
      </c>
      <c r="B12" s="17" t="s">
        <v>75</v>
      </c>
      <c r="C12" s="17" t="n">
        <v>10</v>
      </c>
      <c r="D12" s="3" t="s">
        <v>76</v>
      </c>
      <c r="E12" s="18"/>
      <c r="F12" s="18"/>
      <c r="G12" s="18"/>
      <c r="H12" s="18"/>
      <c r="I12" s="18"/>
      <c r="J12" s="18"/>
      <c r="K12" s="19"/>
      <c r="L12" s="19"/>
      <c r="M12" s="19"/>
    </row>
    <row r="13" customFormat="false" ht="42" hidden="false" customHeight="true" outlineLevel="0" collapsed="false">
      <c r="A13" s="17" t="s">
        <v>74</v>
      </c>
      <c r="B13" s="17" t="s">
        <v>75</v>
      </c>
      <c r="C13" s="17" t="n">
        <v>11</v>
      </c>
      <c r="D13" s="3" t="s">
        <v>77</v>
      </c>
      <c r="E13" s="18"/>
      <c r="F13" s="18"/>
      <c r="G13" s="18"/>
      <c r="H13" s="18"/>
      <c r="I13" s="18"/>
      <c r="J13" s="18"/>
      <c r="K13" s="19"/>
      <c r="L13" s="19"/>
      <c r="M13" s="19"/>
    </row>
    <row r="14" customFormat="false" ht="42" hidden="false" customHeight="true" outlineLevel="0" collapsed="false">
      <c r="A14" s="17" t="s">
        <v>74</v>
      </c>
      <c r="B14" s="17" t="s">
        <v>75</v>
      </c>
      <c r="C14" s="17" t="n">
        <v>12</v>
      </c>
      <c r="D14" s="3" t="s">
        <v>78</v>
      </c>
      <c r="E14" s="18"/>
      <c r="F14" s="18"/>
      <c r="G14" s="18"/>
      <c r="H14" s="18"/>
      <c r="I14" s="18"/>
      <c r="J14" s="18"/>
      <c r="K14" s="19"/>
      <c r="L14" s="19"/>
      <c r="M14" s="19"/>
    </row>
    <row r="15" customFormat="false" ht="42" hidden="false" customHeight="true" outlineLevel="0" collapsed="false">
      <c r="A15" s="20" t="s">
        <v>79</v>
      </c>
      <c r="B15" s="20" t="s">
        <v>80</v>
      </c>
      <c r="C15" s="17" t="n">
        <v>13</v>
      </c>
      <c r="D15" s="3" t="s">
        <v>81</v>
      </c>
      <c r="E15" s="18"/>
      <c r="F15" s="18"/>
      <c r="G15" s="18"/>
      <c r="H15" s="18"/>
      <c r="I15" s="18"/>
      <c r="J15" s="18"/>
      <c r="K15" s="19"/>
      <c r="L15" s="19"/>
      <c r="M15" s="19"/>
    </row>
    <row r="16" customFormat="false" ht="42" hidden="false" customHeight="true" outlineLevel="0" collapsed="false">
      <c r="A16" s="20" t="s">
        <v>79</v>
      </c>
      <c r="B16" s="20" t="s">
        <v>80</v>
      </c>
      <c r="C16" s="17" t="n">
        <v>14</v>
      </c>
      <c r="D16" s="3" t="s">
        <v>82</v>
      </c>
      <c r="E16" s="18"/>
      <c r="F16" s="18"/>
      <c r="G16" s="18"/>
      <c r="H16" s="18"/>
      <c r="I16" s="18"/>
      <c r="J16" s="18"/>
      <c r="K16" s="19"/>
      <c r="L16" s="19"/>
      <c r="M16" s="19"/>
    </row>
    <row r="17" customFormat="false" ht="42" hidden="false" customHeight="true" outlineLevel="0" collapsed="false">
      <c r="A17" s="20" t="s">
        <v>79</v>
      </c>
      <c r="B17" s="20" t="s">
        <v>80</v>
      </c>
      <c r="C17" s="17" t="n">
        <v>15</v>
      </c>
      <c r="D17" s="3" t="s">
        <v>83</v>
      </c>
      <c r="E17" s="18"/>
      <c r="F17" s="18"/>
      <c r="G17" s="18"/>
      <c r="H17" s="18"/>
      <c r="I17" s="18"/>
      <c r="J17" s="18"/>
      <c r="K17" s="19"/>
      <c r="L17" s="19"/>
      <c r="M17" s="19"/>
    </row>
    <row r="18" customFormat="false" ht="42" hidden="false" customHeight="true" outlineLevel="0" collapsed="false">
      <c r="A18" s="17" t="s">
        <v>84</v>
      </c>
      <c r="B18" s="17" t="s">
        <v>85</v>
      </c>
      <c r="C18" s="17" t="n">
        <v>16</v>
      </c>
      <c r="D18" s="3" t="s">
        <v>86</v>
      </c>
      <c r="E18" s="18"/>
      <c r="F18" s="18"/>
      <c r="G18" s="18"/>
      <c r="H18" s="18"/>
      <c r="I18" s="18"/>
      <c r="J18" s="18"/>
      <c r="K18" s="19"/>
      <c r="L18" s="19"/>
      <c r="M18" s="19"/>
    </row>
    <row r="19" customFormat="false" ht="42" hidden="false" customHeight="true" outlineLevel="0" collapsed="false">
      <c r="A19" s="17" t="s">
        <v>84</v>
      </c>
      <c r="B19" s="17" t="s">
        <v>85</v>
      </c>
      <c r="C19" s="17" t="n">
        <v>17</v>
      </c>
      <c r="D19" s="3" t="s">
        <v>87</v>
      </c>
      <c r="E19" s="18"/>
      <c r="F19" s="18"/>
      <c r="G19" s="18"/>
      <c r="H19" s="18"/>
      <c r="I19" s="18"/>
      <c r="J19" s="18"/>
      <c r="K19" s="19"/>
      <c r="L19" s="19"/>
      <c r="M19" s="19"/>
    </row>
    <row r="20" customFormat="false" ht="42" hidden="false" customHeight="true" outlineLevel="0" collapsed="false">
      <c r="A20" s="17" t="s">
        <v>84</v>
      </c>
      <c r="B20" s="17" t="s">
        <v>85</v>
      </c>
      <c r="C20" s="17" t="n">
        <v>18</v>
      </c>
      <c r="D20" s="3" t="s">
        <v>88</v>
      </c>
      <c r="E20" s="18"/>
      <c r="F20" s="18"/>
      <c r="G20" s="18"/>
      <c r="H20" s="18"/>
      <c r="I20" s="18"/>
      <c r="J20" s="18"/>
      <c r="K20" s="19"/>
      <c r="L20" s="19"/>
      <c r="M20" s="19"/>
    </row>
    <row r="21" customFormat="false" ht="42" hidden="false" customHeight="true" outlineLevel="0" collapsed="false">
      <c r="A21" s="20" t="s">
        <v>89</v>
      </c>
      <c r="B21" s="20" t="s">
        <v>90</v>
      </c>
      <c r="C21" s="17" t="n">
        <v>19</v>
      </c>
      <c r="D21" s="3" t="s">
        <v>91</v>
      </c>
      <c r="E21" s="18"/>
      <c r="F21" s="18"/>
      <c r="G21" s="18"/>
      <c r="H21" s="18"/>
      <c r="I21" s="18"/>
      <c r="J21" s="18"/>
      <c r="K21" s="19"/>
      <c r="L21" s="19"/>
      <c r="M21" s="19"/>
    </row>
    <row r="22" customFormat="false" ht="42" hidden="false" customHeight="true" outlineLevel="0" collapsed="false">
      <c r="A22" s="20" t="s">
        <v>89</v>
      </c>
      <c r="B22" s="20" t="s">
        <v>90</v>
      </c>
      <c r="C22" s="17" t="n">
        <v>20</v>
      </c>
      <c r="D22" s="3" t="s">
        <v>92</v>
      </c>
      <c r="E22" s="18"/>
      <c r="F22" s="18"/>
      <c r="G22" s="18"/>
      <c r="H22" s="18"/>
      <c r="I22" s="18"/>
      <c r="J22" s="18"/>
      <c r="K22" s="19"/>
      <c r="L22" s="19"/>
      <c r="M22" s="19"/>
    </row>
    <row r="23" customFormat="false" ht="42" hidden="false" customHeight="true" outlineLevel="0" collapsed="false">
      <c r="A23" s="20" t="s">
        <v>89</v>
      </c>
      <c r="B23" s="20" t="s">
        <v>90</v>
      </c>
      <c r="C23" s="17" t="n">
        <v>21</v>
      </c>
      <c r="D23" s="3" t="s">
        <v>93</v>
      </c>
      <c r="E23" s="18"/>
      <c r="F23" s="18"/>
      <c r="G23" s="18"/>
      <c r="H23" s="18"/>
      <c r="I23" s="18"/>
      <c r="J23" s="18"/>
      <c r="K23" s="19"/>
      <c r="L23" s="19"/>
      <c r="M23" s="19"/>
    </row>
    <row r="24" customFormat="false" ht="42" hidden="false" customHeight="true" outlineLevel="0" collapsed="false">
      <c r="A24" s="17" t="s">
        <v>94</v>
      </c>
      <c r="B24" s="17" t="s">
        <v>95</v>
      </c>
      <c r="C24" s="17" t="n">
        <v>22</v>
      </c>
      <c r="D24" s="3" t="s">
        <v>96</v>
      </c>
      <c r="E24" s="18"/>
      <c r="F24" s="18"/>
      <c r="G24" s="18"/>
      <c r="H24" s="18"/>
      <c r="I24" s="18"/>
      <c r="J24" s="18"/>
      <c r="K24" s="19"/>
      <c r="L24" s="19"/>
      <c r="M24" s="19"/>
    </row>
    <row r="25" customFormat="false" ht="42" hidden="false" customHeight="true" outlineLevel="0" collapsed="false">
      <c r="A25" s="17" t="s">
        <v>94</v>
      </c>
      <c r="B25" s="17" t="s">
        <v>95</v>
      </c>
      <c r="C25" s="17" t="n">
        <v>23</v>
      </c>
      <c r="D25" s="3" t="s">
        <v>97</v>
      </c>
      <c r="E25" s="18"/>
      <c r="F25" s="18"/>
      <c r="G25" s="18"/>
      <c r="H25" s="18"/>
      <c r="I25" s="18"/>
      <c r="J25" s="18"/>
      <c r="K25" s="19"/>
      <c r="L25" s="19"/>
      <c r="M25" s="19"/>
    </row>
    <row r="26" customFormat="false" ht="42" hidden="false" customHeight="true" outlineLevel="0" collapsed="false">
      <c r="A26" s="17" t="s">
        <v>94</v>
      </c>
      <c r="B26" s="17" t="s">
        <v>95</v>
      </c>
      <c r="C26" s="17" t="n">
        <v>24</v>
      </c>
      <c r="D26" s="3" t="s">
        <v>98</v>
      </c>
      <c r="E26" s="18"/>
      <c r="F26" s="18"/>
      <c r="G26" s="18"/>
      <c r="H26" s="18"/>
      <c r="I26" s="18"/>
      <c r="J26" s="18"/>
      <c r="K26" s="19"/>
      <c r="L26" s="19"/>
      <c r="M26" s="19"/>
    </row>
    <row r="27" customFormat="false" ht="42" hidden="false" customHeight="true" outlineLevel="0" collapsed="false">
      <c r="A27" s="17" t="s">
        <v>99</v>
      </c>
      <c r="B27" s="17" t="s">
        <v>100</v>
      </c>
      <c r="C27" s="17" t="n">
        <v>25</v>
      </c>
      <c r="D27" s="3" t="s">
        <v>101</v>
      </c>
      <c r="E27" s="18"/>
      <c r="F27" s="18"/>
      <c r="G27" s="18"/>
      <c r="H27" s="18"/>
      <c r="I27" s="18"/>
      <c r="J27" s="18"/>
      <c r="K27" s="19"/>
      <c r="L27" s="19"/>
      <c r="M27" s="19"/>
    </row>
    <row r="28" customFormat="false" ht="42" hidden="false" customHeight="true" outlineLevel="0" collapsed="false">
      <c r="A28" s="17" t="s">
        <v>99</v>
      </c>
      <c r="B28" s="17" t="s">
        <v>100</v>
      </c>
      <c r="C28" s="17" t="n">
        <v>26</v>
      </c>
      <c r="D28" s="3" t="s">
        <v>102</v>
      </c>
      <c r="E28" s="18"/>
      <c r="F28" s="18"/>
      <c r="G28" s="18"/>
      <c r="H28" s="18"/>
      <c r="I28" s="18"/>
      <c r="J28" s="18"/>
      <c r="K28" s="19"/>
      <c r="L28" s="19"/>
      <c r="M28" s="19"/>
    </row>
    <row r="29" customFormat="false" ht="42" hidden="false" customHeight="true" outlineLevel="0" collapsed="false">
      <c r="A29" s="17" t="s">
        <v>99</v>
      </c>
      <c r="B29" s="17" t="s">
        <v>100</v>
      </c>
      <c r="C29" s="17" t="n">
        <v>27</v>
      </c>
      <c r="D29" s="3" t="s">
        <v>103</v>
      </c>
      <c r="E29" s="18"/>
      <c r="F29" s="18"/>
      <c r="G29" s="18"/>
      <c r="H29" s="18"/>
      <c r="I29" s="18"/>
      <c r="J29" s="18"/>
      <c r="K29" s="19"/>
      <c r="L29" s="19"/>
      <c r="M29" s="19"/>
    </row>
    <row r="30" customFormat="false" ht="42" hidden="false" customHeight="true" outlineLevel="0" collapsed="false">
      <c r="A30" s="17" t="s">
        <v>104</v>
      </c>
      <c r="B30" s="17" t="s">
        <v>105</v>
      </c>
      <c r="C30" s="17" t="n">
        <v>28</v>
      </c>
      <c r="D30" s="3" t="s">
        <v>106</v>
      </c>
      <c r="E30" s="18"/>
      <c r="F30" s="18"/>
      <c r="G30" s="18"/>
      <c r="H30" s="18"/>
      <c r="I30" s="18"/>
      <c r="J30" s="18"/>
      <c r="K30" s="19"/>
      <c r="L30" s="19"/>
      <c r="M30" s="19"/>
    </row>
    <row r="31" customFormat="false" ht="42" hidden="false" customHeight="true" outlineLevel="0" collapsed="false">
      <c r="A31" s="17" t="s">
        <v>104</v>
      </c>
      <c r="B31" s="17" t="s">
        <v>105</v>
      </c>
      <c r="C31" s="17" t="n">
        <v>29</v>
      </c>
      <c r="D31" s="3" t="s">
        <v>107</v>
      </c>
      <c r="E31" s="18"/>
      <c r="F31" s="18"/>
      <c r="G31" s="18"/>
      <c r="H31" s="18"/>
      <c r="I31" s="18"/>
      <c r="J31" s="18"/>
      <c r="K31" s="19"/>
      <c r="L31" s="19"/>
      <c r="M31" s="19"/>
    </row>
    <row r="32" customFormat="false" ht="42" hidden="false" customHeight="true" outlineLevel="0" collapsed="false">
      <c r="A32" s="17" t="s">
        <v>104</v>
      </c>
      <c r="B32" s="17" t="s">
        <v>105</v>
      </c>
      <c r="C32" s="17" t="n">
        <v>30</v>
      </c>
      <c r="D32" s="3" t="s">
        <v>108</v>
      </c>
      <c r="E32" s="18"/>
      <c r="F32" s="18"/>
      <c r="G32" s="18"/>
      <c r="H32" s="18"/>
      <c r="I32" s="18"/>
      <c r="J32" s="18"/>
      <c r="K32" s="19"/>
      <c r="L32" s="19"/>
      <c r="M32" s="19"/>
    </row>
    <row r="34" customFormat="false" ht="15" hidden="false" customHeight="true" outlineLevel="0" collapsed="false">
      <c r="A34" s="15" t="s">
        <v>109</v>
      </c>
    </row>
  </sheetData>
  <dataValidations count="1">
    <dataValidation allowBlank="true" errorStyle="stop" operator="between" showDropDown="false" showErrorMessage="false" showInputMessage="false" sqref="E3:J32" type="list">
      <formula1>"Y,P,N"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2" topLeftCell="E3" activePane="bottomRight" state="frozen"/>
      <selection pane="topLeft" activeCell="A1" activeCellId="0" sqref="A1"/>
      <selection pane="topRight" activeCell="E1" activeCellId="0" sqref="E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26"/>
    <col collapsed="false" customWidth="true" hidden="false" outlineLevel="0" max="3" min="3" style="1" width="6"/>
    <col collapsed="false" customWidth="true" hidden="false" outlineLevel="0" max="10" min="4" style="1" width="7"/>
    <col collapsed="false" customWidth="true" hidden="false" outlineLevel="0" max="11" min="11" style="1" width="9"/>
    <col collapsed="false" customWidth="true" hidden="false" outlineLevel="0" max="12" min="12" style="1" width="11"/>
    <col collapsed="false" customWidth="true" hidden="false" outlineLevel="0" max="13" min="13" style="1" width="16"/>
    <col collapsed="false" customWidth="true" hidden="false" outlineLevel="0" max="15" min="14" style="1" width="10"/>
  </cols>
  <sheetData>
    <row r="1" customFormat="false" ht="15" hidden="false" customHeight="true" outlineLevel="0" collapsed="false">
      <c r="A1" s="16" t="s">
        <v>110</v>
      </c>
    </row>
    <row r="2" customFormat="false" ht="34.5" hidden="false" customHeight="true" outlineLevel="0" collapsed="false">
      <c r="A2" s="11" t="s">
        <v>47</v>
      </c>
      <c r="B2" s="11" t="s">
        <v>48</v>
      </c>
      <c r="C2" s="11" t="s">
        <v>49</v>
      </c>
      <c r="D2" s="11" t="s">
        <v>111</v>
      </c>
      <c r="E2" s="11" t="s">
        <v>112</v>
      </c>
      <c r="F2" s="11" t="s">
        <v>113</v>
      </c>
      <c r="G2" s="11" t="s">
        <v>114</v>
      </c>
      <c r="H2" s="11" t="s">
        <v>115</v>
      </c>
      <c r="I2" s="11" t="s">
        <v>116</v>
      </c>
      <c r="J2" s="11" t="s">
        <v>117</v>
      </c>
      <c r="K2" s="11" t="s">
        <v>118</v>
      </c>
      <c r="L2" s="11" t="s">
        <v>119</v>
      </c>
      <c r="M2" s="11" t="s">
        <v>120</v>
      </c>
      <c r="N2" s="11" t="s">
        <v>121</v>
      </c>
    </row>
    <row r="3" customFormat="false" ht="15" hidden="false" customHeight="true" outlineLevel="0" collapsed="false">
      <c r="A3" s="17" t="n">
        <v>1</v>
      </c>
      <c r="B3" s="17" t="s">
        <v>55</v>
      </c>
      <c r="C3" s="17" t="n">
        <v>1</v>
      </c>
      <c r="D3" s="17" t="n">
        <f aca="false">IF(INTAKE!E3="Y",2,IF(INTAKE!E3="P",1,IF(INTAKE!E3="N",0,"")))</f>
        <v>2</v>
      </c>
      <c r="E3" s="17" t="n">
        <f aca="false">IF(INTAKE!F3="Y",2,IF(INTAKE!F3="P",1,IF(INTAKE!F3="N",0,"")))</f>
        <v>2</v>
      </c>
      <c r="F3" s="17" t="n">
        <f aca="false">IF(INTAKE!G3="Y",2,IF(INTAKE!G3="P",1,IF(INTAKE!G3="N",0,"")))</f>
        <v>1</v>
      </c>
      <c r="G3" s="17" t="n">
        <f aca="false">IF(INTAKE!H3="Y",2,IF(INTAKE!H3="P",1,IF(INTAKE!H3="N",0,"")))</f>
        <v>2</v>
      </c>
      <c r="H3" s="17" t="str">
        <f aca="false">IF(INTAKE!I3="Y",2,IF(INTAKE!I3="P",1,IF(INTAKE!I3="N",0,"")))</f>
        <v/>
      </c>
      <c r="I3" s="17" t="str">
        <f aca="false">IF(INTAKE!J3="Y",2,IF(INTAKE!J3="P",1,IF(INTAKE!J3="N",0,"")))</f>
        <v/>
      </c>
      <c r="J3" s="17" t="str">
        <f aca="false">""</f>
        <v/>
      </c>
      <c r="K3" s="21" t="n">
        <f aca="false">IFERROR(SUMPRODUCT(D3:I3,--(D3:I3&lt;&gt;""))/SUMPRODUCT(--(D3:I3&lt;&gt;"")),"")</f>
        <v>1.75</v>
      </c>
      <c r="L3" s="22" t="str">
        <f aca="false">IF(AND(M3&gt;0,N3&gt;0),"Significant",IF(AND(M3&gt;0,COUNTIF(D3:I3,1)&gt;0),"Minor",IF(AND(N3&gt;0,COUNTIF(D3:I3,1)&gt;0),"Minor","—")))</f>
        <v>Minor</v>
      </c>
      <c r="M3" s="17" t="n">
        <f aca="false">COUNTIF(INTAKE!E3:J3,"Y")</f>
        <v>3</v>
      </c>
      <c r="N3" s="17" t="n">
        <f aca="false">COUNTIF(INTAKE!E3:J3,"N")</f>
        <v>0</v>
      </c>
    </row>
    <row r="4" customFormat="false" ht="15" hidden="false" customHeight="true" outlineLevel="0" collapsed="false">
      <c r="A4" s="17" t="n">
        <v>1</v>
      </c>
      <c r="B4" s="17" t="s">
        <v>55</v>
      </c>
      <c r="C4" s="17" t="n">
        <v>2</v>
      </c>
      <c r="D4" s="17" t="str">
        <f aca="false">IF(INTAKE!E4="Y",2,IF(INTAKE!E4="P",1,IF(INTAKE!E4="N",0,"")))</f>
        <v/>
      </c>
      <c r="E4" s="17" t="str">
        <f aca="false">IF(INTAKE!F4="Y",2,IF(INTAKE!F4="P",1,IF(INTAKE!F4="N",0,"")))</f>
        <v/>
      </c>
      <c r="F4" s="17" t="str">
        <f aca="false">IF(INTAKE!G4="Y",2,IF(INTAKE!G4="P",1,IF(INTAKE!G4="N",0,"")))</f>
        <v/>
      </c>
      <c r="G4" s="17" t="str">
        <f aca="false">IF(INTAKE!H4="Y",2,IF(INTAKE!H4="P",1,IF(INTAKE!H4="N",0,"")))</f>
        <v/>
      </c>
      <c r="H4" s="17" t="str">
        <f aca="false">IF(INTAKE!I4="Y",2,IF(INTAKE!I4="P",1,IF(INTAKE!I4="N",0,"")))</f>
        <v/>
      </c>
      <c r="I4" s="17" t="str">
        <f aca="false">IF(INTAKE!J4="Y",2,IF(INTAKE!J4="P",1,IF(INTAKE!J4="N",0,"")))</f>
        <v/>
      </c>
      <c r="J4" s="17" t="str">
        <f aca="false">""</f>
        <v/>
      </c>
      <c r="K4" s="21" t="str">
        <f aca="false">IFERROR(SUMPRODUCT(D4:I4,--(D4:I4&lt;&gt;""))/SUMPRODUCT(--(D4:I4&lt;&gt;"")),"")</f>
        <v/>
      </c>
      <c r="L4" s="22" t="str">
        <f aca="false">IF(AND(M4&gt;0,N4&gt;0),"Significant",IF(AND(M4&gt;0,COUNTIF(D4:I4,1)&gt;0),"Minor",IF(AND(N4&gt;0,COUNTIF(D4:I4,1)&gt;0),"Minor","—")))</f>
        <v>—</v>
      </c>
      <c r="M4" s="17" t="n">
        <f aca="false">COUNTIF(INTAKE!E4:J4,"Y")</f>
        <v>0</v>
      </c>
      <c r="N4" s="17" t="n">
        <f aca="false">COUNTIF(INTAKE!E4:J4,"N")</f>
        <v>0</v>
      </c>
    </row>
    <row r="5" customFormat="false" ht="15" hidden="false" customHeight="true" outlineLevel="0" collapsed="false">
      <c r="A5" s="17" t="n">
        <v>1</v>
      </c>
      <c r="B5" s="17" t="s">
        <v>55</v>
      </c>
      <c r="C5" s="17" t="n">
        <v>3</v>
      </c>
      <c r="D5" s="17" t="str">
        <f aca="false">IF(INTAKE!E5="Y",2,IF(INTAKE!E5="P",1,IF(INTAKE!E5="N",0,"")))</f>
        <v/>
      </c>
      <c r="E5" s="17" t="str">
        <f aca="false">IF(INTAKE!F5="Y",2,IF(INTAKE!F5="P",1,IF(INTAKE!F5="N",0,"")))</f>
        <v/>
      </c>
      <c r="F5" s="17" t="str">
        <f aca="false">IF(INTAKE!G5="Y",2,IF(INTAKE!G5="P",1,IF(INTAKE!G5="N",0,"")))</f>
        <v/>
      </c>
      <c r="G5" s="17" t="str">
        <f aca="false">IF(INTAKE!H5="Y",2,IF(INTAKE!H5="P",1,IF(INTAKE!H5="N",0,"")))</f>
        <v/>
      </c>
      <c r="H5" s="17" t="str">
        <f aca="false">IF(INTAKE!I5="Y",2,IF(INTAKE!I5="P",1,IF(INTAKE!I5="N",0,"")))</f>
        <v/>
      </c>
      <c r="I5" s="17" t="str">
        <f aca="false">IF(INTAKE!J5="Y",2,IF(INTAKE!J5="P",1,IF(INTAKE!J5="N",0,"")))</f>
        <v/>
      </c>
      <c r="J5" s="17" t="str">
        <f aca="false">""</f>
        <v/>
      </c>
      <c r="K5" s="21" t="str">
        <f aca="false">IFERROR(SUMPRODUCT(D5:I5,--(D5:I5&lt;&gt;""))/SUMPRODUCT(--(D5:I5&lt;&gt;"")),"")</f>
        <v/>
      </c>
      <c r="L5" s="22" t="str">
        <f aca="false">IF(AND(M5&gt;0,N5&gt;0),"Significant",IF(AND(M5&gt;0,COUNTIF(D5:I5,1)&gt;0),"Minor",IF(AND(N5&gt;0,COUNTIF(D5:I5,1)&gt;0),"Minor","—")))</f>
        <v>—</v>
      </c>
      <c r="M5" s="17" t="n">
        <f aca="false">COUNTIF(INTAKE!E5:J5,"Y")</f>
        <v>0</v>
      </c>
      <c r="N5" s="17" t="n">
        <f aca="false">COUNTIF(INTAKE!E5:J5,"N")</f>
        <v>0</v>
      </c>
    </row>
    <row r="6" customFormat="false" ht="15" hidden="false" customHeight="true" outlineLevel="0" collapsed="false">
      <c r="A6" s="17" t="n">
        <v>2</v>
      </c>
      <c r="B6" s="17" t="s">
        <v>65</v>
      </c>
      <c r="C6" s="17" t="n">
        <v>4</v>
      </c>
      <c r="D6" s="17" t="str">
        <f aca="false">IF(INTAKE!E6="Y",2,IF(INTAKE!E6="P",1,IF(INTAKE!E6="N",0,"")))</f>
        <v/>
      </c>
      <c r="E6" s="17" t="str">
        <f aca="false">IF(INTAKE!F6="Y",2,IF(INTAKE!F6="P",1,IF(INTAKE!F6="N",0,"")))</f>
        <v/>
      </c>
      <c r="F6" s="17" t="str">
        <f aca="false">IF(INTAKE!G6="Y",2,IF(INTAKE!G6="P",1,IF(INTAKE!G6="N",0,"")))</f>
        <v/>
      </c>
      <c r="G6" s="17" t="str">
        <f aca="false">IF(INTAKE!H6="Y",2,IF(INTAKE!H6="P",1,IF(INTAKE!H6="N",0,"")))</f>
        <v/>
      </c>
      <c r="H6" s="17" t="str">
        <f aca="false">IF(INTAKE!I6="Y",2,IF(INTAKE!I6="P",1,IF(INTAKE!I6="N",0,"")))</f>
        <v/>
      </c>
      <c r="I6" s="17" t="str">
        <f aca="false">IF(INTAKE!J6="Y",2,IF(INTAKE!J6="P",1,IF(INTAKE!J6="N",0,"")))</f>
        <v/>
      </c>
      <c r="J6" s="17" t="str">
        <f aca="false">""</f>
        <v/>
      </c>
      <c r="K6" s="21" t="str">
        <f aca="false">IFERROR(SUMPRODUCT(D6:I6,--(D6:I6&lt;&gt;""))/SUMPRODUCT(--(D6:I6&lt;&gt;"")),"")</f>
        <v/>
      </c>
      <c r="L6" s="22" t="str">
        <f aca="false">IF(AND(M6&gt;0,N6&gt;0),"Significant",IF(AND(M6&gt;0,COUNTIF(D6:I6,1)&gt;0),"Minor",IF(AND(N6&gt;0,COUNTIF(D6:I6,1)&gt;0),"Minor","—")))</f>
        <v>—</v>
      </c>
      <c r="M6" s="17" t="n">
        <f aca="false">COUNTIF(INTAKE!E6:J6,"Y")</f>
        <v>0</v>
      </c>
      <c r="N6" s="17" t="n">
        <f aca="false">COUNTIF(INTAKE!E6:J6,"N")</f>
        <v>0</v>
      </c>
    </row>
    <row r="7" customFormat="false" ht="15" hidden="false" customHeight="true" outlineLevel="0" collapsed="false">
      <c r="A7" s="17" t="n">
        <v>2</v>
      </c>
      <c r="B7" s="17" t="s">
        <v>65</v>
      </c>
      <c r="C7" s="17" t="n">
        <v>5</v>
      </c>
      <c r="D7" s="17" t="str">
        <f aca="false">IF(INTAKE!E7="Y",2,IF(INTAKE!E7="P",1,IF(INTAKE!E7="N",0,"")))</f>
        <v/>
      </c>
      <c r="E7" s="17" t="str">
        <f aca="false">IF(INTAKE!F7="Y",2,IF(INTAKE!F7="P",1,IF(INTAKE!F7="N",0,"")))</f>
        <v/>
      </c>
      <c r="F7" s="17" t="str">
        <f aca="false">IF(INTAKE!G7="Y",2,IF(INTAKE!G7="P",1,IF(INTAKE!G7="N",0,"")))</f>
        <v/>
      </c>
      <c r="G7" s="17" t="str">
        <f aca="false">IF(INTAKE!H7="Y",2,IF(INTAKE!H7="P",1,IF(INTAKE!H7="N",0,"")))</f>
        <v/>
      </c>
      <c r="H7" s="17" t="str">
        <f aca="false">IF(INTAKE!I7="Y",2,IF(INTAKE!I7="P",1,IF(INTAKE!I7="N",0,"")))</f>
        <v/>
      </c>
      <c r="I7" s="17" t="str">
        <f aca="false">IF(INTAKE!J7="Y",2,IF(INTAKE!J7="P",1,IF(INTAKE!J7="N",0,"")))</f>
        <v/>
      </c>
      <c r="J7" s="17" t="str">
        <f aca="false">""</f>
        <v/>
      </c>
      <c r="K7" s="21" t="str">
        <f aca="false">IFERROR(SUMPRODUCT(D7:I7,--(D7:I7&lt;&gt;""))/SUMPRODUCT(--(D7:I7&lt;&gt;"")),"")</f>
        <v/>
      </c>
      <c r="L7" s="22" t="str">
        <f aca="false">IF(AND(M7&gt;0,N7&gt;0),"Significant",IF(AND(M7&gt;0,COUNTIF(D7:I7,1)&gt;0),"Minor",IF(AND(N7&gt;0,COUNTIF(D7:I7,1)&gt;0),"Minor","—")))</f>
        <v>—</v>
      </c>
      <c r="M7" s="17" t="n">
        <f aca="false">COUNTIF(INTAKE!E7:J7,"Y")</f>
        <v>0</v>
      </c>
      <c r="N7" s="17" t="n">
        <f aca="false">COUNTIF(INTAKE!E7:J7,"N")</f>
        <v>0</v>
      </c>
    </row>
    <row r="8" customFormat="false" ht="15" hidden="false" customHeight="true" outlineLevel="0" collapsed="false">
      <c r="A8" s="17" t="n">
        <v>2</v>
      </c>
      <c r="B8" s="17" t="s">
        <v>65</v>
      </c>
      <c r="C8" s="17" t="n">
        <v>6</v>
      </c>
      <c r="D8" s="17" t="str">
        <f aca="false">IF(INTAKE!E8="Y",2,IF(INTAKE!E8="P",1,IF(INTAKE!E8="N",0,"")))</f>
        <v/>
      </c>
      <c r="E8" s="17" t="str">
        <f aca="false">IF(INTAKE!F8="Y",2,IF(INTAKE!F8="P",1,IF(INTAKE!F8="N",0,"")))</f>
        <v/>
      </c>
      <c r="F8" s="17" t="str">
        <f aca="false">IF(INTAKE!G8="Y",2,IF(INTAKE!G8="P",1,IF(INTAKE!G8="N",0,"")))</f>
        <v/>
      </c>
      <c r="G8" s="17" t="str">
        <f aca="false">IF(INTAKE!H8="Y",2,IF(INTAKE!H8="P",1,IF(INTAKE!H8="N",0,"")))</f>
        <v/>
      </c>
      <c r="H8" s="17" t="str">
        <f aca="false">IF(INTAKE!I8="Y",2,IF(INTAKE!I8="P",1,IF(INTAKE!I8="N",0,"")))</f>
        <v/>
      </c>
      <c r="I8" s="17" t="str">
        <f aca="false">IF(INTAKE!J8="Y",2,IF(INTAKE!J8="P",1,IF(INTAKE!J8="N",0,"")))</f>
        <v/>
      </c>
      <c r="J8" s="17" t="str">
        <f aca="false">""</f>
        <v/>
      </c>
      <c r="K8" s="21" t="str">
        <f aca="false">IFERROR(SUMPRODUCT(D8:I8,--(D8:I8&lt;&gt;""))/SUMPRODUCT(--(D8:I8&lt;&gt;"")),"")</f>
        <v/>
      </c>
      <c r="L8" s="22" t="str">
        <f aca="false">IF(AND(M8&gt;0,N8&gt;0),"Significant",IF(AND(M8&gt;0,COUNTIF(D8:I8,1)&gt;0),"Minor",IF(AND(N8&gt;0,COUNTIF(D8:I8,1)&gt;0),"Minor","—")))</f>
        <v>—</v>
      </c>
      <c r="M8" s="17" t="n">
        <f aca="false">COUNTIF(INTAKE!E8:J8,"Y")</f>
        <v>0</v>
      </c>
      <c r="N8" s="17" t="n">
        <f aca="false">COUNTIF(INTAKE!E8:J8,"N")</f>
        <v>0</v>
      </c>
    </row>
    <row r="9" customFormat="false" ht="15" hidden="false" customHeight="true" outlineLevel="0" collapsed="false">
      <c r="A9" s="17" t="n">
        <v>3</v>
      </c>
      <c r="B9" s="22" t="s">
        <v>70</v>
      </c>
      <c r="C9" s="17" t="n">
        <v>7</v>
      </c>
      <c r="D9" s="17" t="str">
        <f aca="false">IF(INTAKE!E9="Y",2,IF(INTAKE!E9="P",1,IF(INTAKE!E9="N",0,"")))</f>
        <v/>
      </c>
      <c r="E9" s="17" t="str">
        <f aca="false">IF(INTAKE!F9="Y",2,IF(INTAKE!F9="P",1,IF(INTAKE!F9="N",0,"")))</f>
        <v/>
      </c>
      <c r="F9" s="17" t="str">
        <f aca="false">IF(INTAKE!G9="Y",2,IF(INTAKE!G9="P",1,IF(INTAKE!G9="N",0,"")))</f>
        <v/>
      </c>
      <c r="G9" s="17" t="str">
        <f aca="false">IF(INTAKE!H9="Y",2,IF(INTAKE!H9="P",1,IF(INTAKE!H9="N",0,"")))</f>
        <v/>
      </c>
      <c r="H9" s="17" t="str">
        <f aca="false">IF(INTAKE!I9="Y",2,IF(INTAKE!I9="P",1,IF(INTAKE!I9="N",0,"")))</f>
        <v/>
      </c>
      <c r="I9" s="17" t="str">
        <f aca="false">IF(INTAKE!J9="Y",2,IF(INTAKE!J9="P",1,IF(INTAKE!J9="N",0,"")))</f>
        <v/>
      </c>
      <c r="J9" s="17" t="n">
        <f aca="false">SETUP!$C$26</f>
        <v>1</v>
      </c>
      <c r="K9" s="21" t="str">
        <f aca="false">IFERROR((SUMPRODUCT(D9:I9,--(D9:I9&lt;&gt;""))+IF(J9&lt;&gt;"",IF(INDEX(D9:I9,1,J9)&lt;&gt;"",INDEX(D9:I9,1,J9),0),0))/(SUMPRODUCT(--(D9:I9&lt;&gt;""))+IF(J9&lt;&gt;"",IF(INDEX(D9:I9,1,J9)&lt;&gt;"",1,0),0)),"")</f>
        <v/>
      </c>
      <c r="L9" s="22" t="str">
        <f aca="false">IF(AND(J9&lt;&gt;"",IFERROR(INDEX(D9:I9,1,J9),"")=0,M9&gt;0),"CRITICAL",IF(AND(M9&gt;0,N9&gt;0),"Significant",IF(AND(M9&gt;0,COUNTIF(D9:I9,1)&gt;0),"Minor",IF(AND(N9&gt;0,COUNTIF(D9:I9,1)&gt;0),"Minor","—"))))</f>
        <v>—</v>
      </c>
      <c r="M9" s="17" t="n">
        <f aca="false">COUNTIF(INTAKE!E9:J9,"Y")</f>
        <v>0</v>
      </c>
      <c r="N9" s="17" t="n">
        <f aca="false">COUNTIF(INTAKE!E9:J9,"N")</f>
        <v>0</v>
      </c>
    </row>
    <row r="10" customFormat="false" ht="15" hidden="false" customHeight="true" outlineLevel="0" collapsed="false">
      <c r="A10" s="17" t="n">
        <v>3</v>
      </c>
      <c r="B10" s="22" t="s">
        <v>70</v>
      </c>
      <c r="C10" s="17" t="n">
        <v>8</v>
      </c>
      <c r="D10" s="17" t="str">
        <f aca="false">IF(INTAKE!E10="Y",2,IF(INTAKE!E10="P",1,IF(INTAKE!E10="N",0,"")))</f>
        <v/>
      </c>
      <c r="E10" s="17" t="str">
        <f aca="false">IF(INTAKE!F10="Y",2,IF(INTAKE!F10="P",1,IF(INTAKE!F10="N",0,"")))</f>
        <v/>
      </c>
      <c r="F10" s="17" t="str">
        <f aca="false">IF(INTAKE!G10="Y",2,IF(INTAKE!G10="P",1,IF(INTAKE!G10="N",0,"")))</f>
        <v/>
      </c>
      <c r="G10" s="17" t="str">
        <f aca="false">IF(INTAKE!H10="Y",2,IF(INTAKE!H10="P",1,IF(INTAKE!H10="N",0,"")))</f>
        <v/>
      </c>
      <c r="H10" s="17" t="str">
        <f aca="false">IF(INTAKE!I10="Y",2,IF(INTAKE!I10="P",1,IF(INTAKE!I10="N",0,"")))</f>
        <v/>
      </c>
      <c r="I10" s="17" t="str">
        <f aca="false">IF(INTAKE!J10="Y",2,IF(INTAKE!J10="P",1,IF(INTAKE!J10="N",0,"")))</f>
        <v/>
      </c>
      <c r="J10" s="17" t="n">
        <f aca="false">SETUP!$C$26</f>
        <v>1</v>
      </c>
      <c r="K10" s="21" t="str">
        <f aca="false">IFERROR((SUMPRODUCT(D10:I10,--(D10:I10&lt;&gt;""))+IF(J10&lt;&gt;"",IF(INDEX(D10:I10,1,J10)&lt;&gt;"",INDEX(D10:I10,1,J10),0),0))/(SUMPRODUCT(--(D10:I10&lt;&gt;""))+IF(J10&lt;&gt;"",IF(INDEX(D10:I10,1,J10)&lt;&gt;"",1,0),0)),"")</f>
        <v/>
      </c>
      <c r="L10" s="22" t="str">
        <f aca="false">IF(AND(J10&lt;&gt;"",IFERROR(INDEX(D10:I10,1,J10),"")=0,M10&gt;0),"CRITICAL",IF(AND(M10&gt;0,N10&gt;0),"Significant",IF(AND(M10&gt;0,COUNTIF(D10:I10,1)&gt;0),"Minor",IF(AND(N10&gt;0,COUNTIF(D10:I10,1)&gt;0),"Minor","—"))))</f>
        <v>—</v>
      </c>
      <c r="M10" s="17" t="n">
        <f aca="false">COUNTIF(INTAKE!E10:J10,"Y")</f>
        <v>0</v>
      </c>
      <c r="N10" s="17" t="n">
        <f aca="false">COUNTIF(INTAKE!E10:J10,"N")</f>
        <v>0</v>
      </c>
    </row>
    <row r="11" customFormat="false" ht="15" hidden="false" customHeight="true" outlineLevel="0" collapsed="false">
      <c r="A11" s="17" t="n">
        <v>3</v>
      </c>
      <c r="B11" s="22" t="s">
        <v>70</v>
      </c>
      <c r="C11" s="17" t="n">
        <v>9</v>
      </c>
      <c r="D11" s="17" t="str">
        <f aca="false">IF(INTAKE!E11="Y",2,IF(INTAKE!E11="P",1,IF(INTAKE!E11="N",0,"")))</f>
        <v/>
      </c>
      <c r="E11" s="17" t="str">
        <f aca="false">IF(INTAKE!F11="Y",2,IF(INTAKE!F11="P",1,IF(INTAKE!F11="N",0,"")))</f>
        <v/>
      </c>
      <c r="F11" s="17" t="str">
        <f aca="false">IF(INTAKE!G11="Y",2,IF(INTAKE!G11="P",1,IF(INTAKE!G11="N",0,"")))</f>
        <v/>
      </c>
      <c r="G11" s="17" t="str">
        <f aca="false">IF(INTAKE!H11="Y",2,IF(INTAKE!H11="P",1,IF(INTAKE!H11="N",0,"")))</f>
        <v/>
      </c>
      <c r="H11" s="17" t="str">
        <f aca="false">IF(INTAKE!I11="Y",2,IF(INTAKE!I11="P",1,IF(INTAKE!I11="N",0,"")))</f>
        <v/>
      </c>
      <c r="I11" s="17" t="str">
        <f aca="false">IF(INTAKE!J11="Y",2,IF(INTAKE!J11="P",1,IF(INTAKE!J11="N",0,"")))</f>
        <v/>
      </c>
      <c r="J11" s="17" t="n">
        <f aca="false">SETUP!$C$26</f>
        <v>1</v>
      </c>
      <c r="K11" s="21" t="str">
        <f aca="false">IFERROR((SUMPRODUCT(D11:I11,--(D11:I11&lt;&gt;""))+IF(J11&lt;&gt;"",IF(INDEX(D11:I11,1,J11)&lt;&gt;"",INDEX(D11:I11,1,J11),0),0))/(SUMPRODUCT(--(D11:I11&lt;&gt;""))+IF(J11&lt;&gt;"",IF(INDEX(D11:I11,1,J11)&lt;&gt;"",1,0),0)),"")</f>
        <v/>
      </c>
      <c r="L11" s="22" t="str">
        <f aca="false">IF(AND(J11&lt;&gt;"",IFERROR(INDEX(D11:I11,1,J11),"")=0,M11&gt;0),"CRITICAL",IF(AND(M11&gt;0,N11&gt;0),"Significant",IF(AND(M11&gt;0,COUNTIF(D11:I11,1)&gt;0),"Minor",IF(AND(N11&gt;0,COUNTIF(D11:I11,1)&gt;0),"Minor","—"))))</f>
        <v>—</v>
      </c>
      <c r="M11" s="17" t="n">
        <f aca="false">COUNTIF(INTAKE!E11:J11,"Y")</f>
        <v>0</v>
      </c>
      <c r="N11" s="17" t="n">
        <f aca="false">COUNTIF(INTAKE!E11:J11,"N")</f>
        <v>0</v>
      </c>
    </row>
    <row r="12" customFormat="false" ht="15" hidden="false" customHeight="true" outlineLevel="0" collapsed="false">
      <c r="A12" s="17" t="n">
        <v>4</v>
      </c>
      <c r="B12" s="17" t="s">
        <v>75</v>
      </c>
      <c r="C12" s="17" t="n">
        <v>10</v>
      </c>
      <c r="D12" s="17" t="str">
        <f aca="false">IF(INTAKE!E12="Y",2,IF(INTAKE!E12="P",1,IF(INTAKE!E12="N",0,"")))</f>
        <v/>
      </c>
      <c r="E12" s="17" t="str">
        <f aca="false">IF(INTAKE!F12="Y",2,IF(INTAKE!F12="P",1,IF(INTAKE!F12="N",0,"")))</f>
        <v/>
      </c>
      <c r="F12" s="17" t="str">
        <f aca="false">IF(INTAKE!G12="Y",2,IF(INTAKE!G12="P",1,IF(INTAKE!G12="N",0,"")))</f>
        <v/>
      </c>
      <c r="G12" s="17" t="str">
        <f aca="false">IF(INTAKE!H12="Y",2,IF(INTAKE!H12="P",1,IF(INTAKE!H12="N",0,"")))</f>
        <v/>
      </c>
      <c r="H12" s="17" t="str">
        <f aca="false">IF(INTAKE!I12="Y",2,IF(INTAKE!I12="P",1,IF(INTAKE!I12="N",0,"")))</f>
        <v/>
      </c>
      <c r="I12" s="17" t="str">
        <f aca="false">IF(INTAKE!J12="Y",2,IF(INTAKE!J12="P",1,IF(INTAKE!J12="N",0,"")))</f>
        <v/>
      </c>
      <c r="J12" s="17" t="str">
        <f aca="false">""</f>
        <v/>
      </c>
      <c r="K12" s="21" t="str">
        <f aca="false">IFERROR(SUMPRODUCT(D12:I12,--(D12:I12&lt;&gt;""))/SUMPRODUCT(--(D12:I12&lt;&gt;"")),"")</f>
        <v/>
      </c>
      <c r="L12" s="22" t="str">
        <f aca="false">IF(AND(M12&gt;0,N12&gt;0),"Significant",IF(AND(M12&gt;0,COUNTIF(D12:I12,1)&gt;0),"Minor",IF(AND(N12&gt;0,COUNTIF(D12:I12,1)&gt;0),"Minor","—")))</f>
        <v>—</v>
      </c>
      <c r="M12" s="17" t="n">
        <f aca="false">COUNTIF(INTAKE!E12:J12,"Y")</f>
        <v>0</v>
      </c>
      <c r="N12" s="17" t="n">
        <f aca="false">COUNTIF(INTAKE!E12:J12,"N")</f>
        <v>0</v>
      </c>
    </row>
    <row r="13" customFormat="false" ht="15" hidden="false" customHeight="true" outlineLevel="0" collapsed="false">
      <c r="A13" s="17" t="n">
        <v>4</v>
      </c>
      <c r="B13" s="17" t="s">
        <v>75</v>
      </c>
      <c r="C13" s="17" t="n">
        <v>11</v>
      </c>
      <c r="D13" s="17" t="str">
        <f aca="false">IF(INTAKE!E13="Y",2,IF(INTAKE!E13="P",1,IF(INTAKE!E13="N",0,"")))</f>
        <v/>
      </c>
      <c r="E13" s="17" t="str">
        <f aca="false">IF(INTAKE!F13="Y",2,IF(INTAKE!F13="P",1,IF(INTAKE!F13="N",0,"")))</f>
        <v/>
      </c>
      <c r="F13" s="17" t="str">
        <f aca="false">IF(INTAKE!G13="Y",2,IF(INTAKE!G13="P",1,IF(INTAKE!G13="N",0,"")))</f>
        <v/>
      </c>
      <c r="G13" s="17" t="str">
        <f aca="false">IF(INTAKE!H13="Y",2,IF(INTAKE!H13="P",1,IF(INTAKE!H13="N",0,"")))</f>
        <v/>
      </c>
      <c r="H13" s="17" t="str">
        <f aca="false">IF(INTAKE!I13="Y",2,IF(INTAKE!I13="P",1,IF(INTAKE!I13="N",0,"")))</f>
        <v/>
      </c>
      <c r="I13" s="17" t="str">
        <f aca="false">IF(INTAKE!J13="Y",2,IF(INTAKE!J13="P",1,IF(INTAKE!J13="N",0,"")))</f>
        <v/>
      </c>
      <c r="J13" s="17" t="str">
        <f aca="false">""</f>
        <v/>
      </c>
      <c r="K13" s="21" t="str">
        <f aca="false">IFERROR(SUMPRODUCT(D13:I13,--(D13:I13&lt;&gt;""))/SUMPRODUCT(--(D13:I13&lt;&gt;"")),"")</f>
        <v/>
      </c>
      <c r="L13" s="22" t="str">
        <f aca="false">IF(AND(M13&gt;0,N13&gt;0),"Significant",IF(AND(M13&gt;0,COUNTIF(D13:I13,1)&gt;0),"Minor",IF(AND(N13&gt;0,COUNTIF(D13:I13,1)&gt;0),"Minor","—")))</f>
        <v>—</v>
      </c>
      <c r="M13" s="17" t="n">
        <f aca="false">COUNTIF(INTAKE!E13:J13,"Y")</f>
        <v>0</v>
      </c>
      <c r="N13" s="17" t="n">
        <f aca="false">COUNTIF(INTAKE!E13:J13,"N")</f>
        <v>0</v>
      </c>
    </row>
    <row r="14" customFormat="false" ht="15" hidden="false" customHeight="true" outlineLevel="0" collapsed="false">
      <c r="A14" s="17" t="n">
        <v>4</v>
      </c>
      <c r="B14" s="17" t="s">
        <v>75</v>
      </c>
      <c r="C14" s="17" t="n">
        <v>12</v>
      </c>
      <c r="D14" s="17" t="str">
        <f aca="false">IF(INTAKE!E14="Y",2,IF(INTAKE!E14="P",1,IF(INTAKE!E14="N",0,"")))</f>
        <v/>
      </c>
      <c r="E14" s="17" t="str">
        <f aca="false">IF(INTAKE!F14="Y",2,IF(INTAKE!F14="P",1,IF(INTAKE!F14="N",0,"")))</f>
        <v/>
      </c>
      <c r="F14" s="17" t="str">
        <f aca="false">IF(INTAKE!G14="Y",2,IF(INTAKE!G14="P",1,IF(INTAKE!G14="N",0,"")))</f>
        <v/>
      </c>
      <c r="G14" s="17" t="str">
        <f aca="false">IF(INTAKE!H14="Y",2,IF(INTAKE!H14="P",1,IF(INTAKE!H14="N",0,"")))</f>
        <v/>
      </c>
      <c r="H14" s="17" t="str">
        <f aca="false">IF(INTAKE!I14="Y",2,IF(INTAKE!I14="P",1,IF(INTAKE!I14="N",0,"")))</f>
        <v/>
      </c>
      <c r="I14" s="17" t="str">
        <f aca="false">IF(INTAKE!J14="Y",2,IF(INTAKE!J14="P",1,IF(INTAKE!J14="N",0,"")))</f>
        <v/>
      </c>
      <c r="J14" s="17" t="str">
        <f aca="false">""</f>
        <v/>
      </c>
      <c r="K14" s="21" t="str">
        <f aca="false">IFERROR(SUMPRODUCT(D14:I14,--(D14:I14&lt;&gt;""))/SUMPRODUCT(--(D14:I14&lt;&gt;"")),"")</f>
        <v/>
      </c>
      <c r="L14" s="22" t="str">
        <f aca="false">IF(AND(M14&gt;0,N14&gt;0),"Significant",IF(AND(M14&gt;0,COUNTIF(D14:I14,1)&gt;0),"Minor",IF(AND(N14&gt;0,COUNTIF(D14:I14,1)&gt;0),"Minor","—")))</f>
        <v>—</v>
      </c>
      <c r="M14" s="17" t="n">
        <f aca="false">COUNTIF(INTAKE!E14:J14,"Y")</f>
        <v>0</v>
      </c>
      <c r="N14" s="17" t="n">
        <f aca="false">COUNTIF(INTAKE!E14:J14,"N")</f>
        <v>0</v>
      </c>
    </row>
    <row r="15" customFormat="false" ht="15" hidden="false" customHeight="true" outlineLevel="0" collapsed="false">
      <c r="A15" s="17" t="n">
        <v>5</v>
      </c>
      <c r="B15" s="22" t="s">
        <v>80</v>
      </c>
      <c r="C15" s="17" t="n">
        <v>13</v>
      </c>
      <c r="D15" s="17" t="str">
        <f aca="false">IF(INTAKE!E15="Y",2,IF(INTAKE!E15="P",1,IF(INTAKE!E15="N",0,"")))</f>
        <v/>
      </c>
      <c r="E15" s="17" t="str">
        <f aca="false">IF(INTAKE!F15="Y",2,IF(INTAKE!F15="P",1,IF(INTAKE!F15="N",0,"")))</f>
        <v/>
      </c>
      <c r="F15" s="17" t="str">
        <f aca="false">IF(INTAKE!G15="Y",2,IF(INTAKE!G15="P",1,IF(INTAKE!G15="N",0,"")))</f>
        <v/>
      </c>
      <c r="G15" s="17" t="str">
        <f aca="false">IF(INTAKE!H15="Y",2,IF(INTAKE!H15="P",1,IF(INTAKE!H15="N",0,"")))</f>
        <v/>
      </c>
      <c r="H15" s="17" t="str">
        <f aca="false">IF(INTAKE!I15="Y",2,IF(INTAKE!I15="P",1,IF(INTAKE!I15="N",0,"")))</f>
        <v/>
      </c>
      <c r="I15" s="17" t="str">
        <f aca="false">IF(INTAKE!J15="Y",2,IF(INTAKE!J15="P",1,IF(INTAKE!J15="N",0,"")))</f>
        <v/>
      </c>
      <c r="J15" s="17" t="n">
        <f aca="false">SETUP!$C$27</f>
        <v>2</v>
      </c>
      <c r="K15" s="21" t="str">
        <f aca="false">IFERROR((SUMPRODUCT(D15:I15,--(D15:I15&lt;&gt;""))+IF(J15&lt;&gt;"",IF(INDEX(D15:I15,1,J15)&lt;&gt;"",INDEX(D15:I15,1,J15),0),0))/(SUMPRODUCT(--(D15:I15&lt;&gt;""))+IF(J15&lt;&gt;"",IF(INDEX(D15:I15,1,J15)&lt;&gt;"",1,0),0)),"")</f>
        <v/>
      </c>
      <c r="L15" s="22" t="str">
        <f aca="false">IF(AND(J15&lt;&gt;"",IFERROR(INDEX(D15:I15,1,J15),"")=0,M15&gt;0),"CRITICAL",IF(AND(M15&gt;0,N15&gt;0),"Significant",IF(AND(M15&gt;0,COUNTIF(D15:I15,1)&gt;0),"Minor",IF(AND(N15&gt;0,COUNTIF(D15:I15,1)&gt;0),"Minor","—"))))</f>
        <v>—</v>
      </c>
      <c r="M15" s="17" t="n">
        <f aca="false">COUNTIF(INTAKE!E15:J15,"Y")</f>
        <v>0</v>
      </c>
      <c r="N15" s="17" t="n">
        <f aca="false">COUNTIF(INTAKE!E15:J15,"N")</f>
        <v>0</v>
      </c>
    </row>
    <row r="16" customFormat="false" ht="15" hidden="false" customHeight="true" outlineLevel="0" collapsed="false">
      <c r="A16" s="17" t="n">
        <v>5</v>
      </c>
      <c r="B16" s="22" t="s">
        <v>80</v>
      </c>
      <c r="C16" s="17" t="n">
        <v>14</v>
      </c>
      <c r="D16" s="17" t="str">
        <f aca="false">IF(INTAKE!E16="Y",2,IF(INTAKE!E16="P",1,IF(INTAKE!E16="N",0,"")))</f>
        <v/>
      </c>
      <c r="E16" s="17" t="str">
        <f aca="false">IF(INTAKE!F16="Y",2,IF(INTAKE!F16="P",1,IF(INTAKE!F16="N",0,"")))</f>
        <v/>
      </c>
      <c r="F16" s="17" t="str">
        <f aca="false">IF(INTAKE!G16="Y",2,IF(INTAKE!G16="P",1,IF(INTAKE!G16="N",0,"")))</f>
        <v/>
      </c>
      <c r="G16" s="17" t="str">
        <f aca="false">IF(INTAKE!H16="Y",2,IF(INTAKE!H16="P",1,IF(INTAKE!H16="N",0,"")))</f>
        <v/>
      </c>
      <c r="H16" s="17" t="str">
        <f aca="false">IF(INTAKE!I16="Y",2,IF(INTAKE!I16="P",1,IF(INTAKE!I16="N",0,"")))</f>
        <v/>
      </c>
      <c r="I16" s="17" t="str">
        <f aca="false">IF(INTAKE!J16="Y",2,IF(INTAKE!J16="P",1,IF(INTAKE!J16="N",0,"")))</f>
        <v/>
      </c>
      <c r="J16" s="17" t="n">
        <f aca="false">SETUP!$C$27</f>
        <v>2</v>
      </c>
      <c r="K16" s="21" t="str">
        <f aca="false">IFERROR((SUMPRODUCT(D16:I16,--(D16:I16&lt;&gt;""))+IF(J16&lt;&gt;"",IF(INDEX(D16:I16,1,J16)&lt;&gt;"",INDEX(D16:I16,1,J16),0),0))/(SUMPRODUCT(--(D16:I16&lt;&gt;""))+IF(J16&lt;&gt;"",IF(INDEX(D16:I16,1,J16)&lt;&gt;"",1,0),0)),"")</f>
        <v/>
      </c>
      <c r="L16" s="22" t="str">
        <f aca="false">IF(AND(J16&lt;&gt;"",IFERROR(INDEX(D16:I16,1,J16),"")=0,M16&gt;0),"CRITICAL",IF(AND(M16&gt;0,N16&gt;0),"Significant",IF(AND(M16&gt;0,COUNTIF(D16:I16,1)&gt;0),"Minor",IF(AND(N16&gt;0,COUNTIF(D16:I16,1)&gt;0),"Minor","—"))))</f>
        <v>—</v>
      </c>
      <c r="M16" s="17" t="n">
        <f aca="false">COUNTIF(INTAKE!E16:J16,"Y")</f>
        <v>0</v>
      </c>
      <c r="N16" s="17" t="n">
        <f aca="false">COUNTIF(INTAKE!E16:J16,"N")</f>
        <v>0</v>
      </c>
    </row>
    <row r="17" customFormat="false" ht="15" hidden="false" customHeight="true" outlineLevel="0" collapsed="false">
      <c r="A17" s="17" t="n">
        <v>5</v>
      </c>
      <c r="B17" s="22" t="s">
        <v>80</v>
      </c>
      <c r="C17" s="17" t="n">
        <v>15</v>
      </c>
      <c r="D17" s="17" t="str">
        <f aca="false">IF(INTAKE!E17="Y",2,IF(INTAKE!E17="P",1,IF(INTAKE!E17="N",0,"")))</f>
        <v/>
      </c>
      <c r="E17" s="17" t="str">
        <f aca="false">IF(INTAKE!F17="Y",2,IF(INTAKE!F17="P",1,IF(INTAKE!F17="N",0,"")))</f>
        <v/>
      </c>
      <c r="F17" s="17" t="str">
        <f aca="false">IF(INTAKE!G17="Y",2,IF(INTAKE!G17="P",1,IF(INTAKE!G17="N",0,"")))</f>
        <v/>
      </c>
      <c r="G17" s="17" t="str">
        <f aca="false">IF(INTAKE!H17="Y",2,IF(INTAKE!H17="P",1,IF(INTAKE!H17="N",0,"")))</f>
        <v/>
      </c>
      <c r="H17" s="17" t="str">
        <f aca="false">IF(INTAKE!I17="Y",2,IF(INTAKE!I17="P",1,IF(INTAKE!I17="N",0,"")))</f>
        <v/>
      </c>
      <c r="I17" s="17" t="str">
        <f aca="false">IF(INTAKE!J17="Y",2,IF(INTAKE!J17="P",1,IF(INTAKE!J17="N",0,"")))</f>
        <v/>
      </c>
      <c r="J17" s="17" t="n">
        <f aca="false">SETUP!$C$27</f>
        <v>2</v>
      </c>
      <c r="K17" s="21" t="str">
        <f aca="false">IFERROR((SUMPRODUCT(D17:I17,--(D17:I17&lt;&gt;""))+IF(J17&lt;&gt;"",IF(INDEX(D17:I17,1,J17)&lt;&gt;"",INDEX(D17:I17,1,J17),0),0))/(SUMPRODUCT(--(D17:I17&lt;&gt;""))+IF(J17&lt;&gt;"",IF(INDEX(D17:I17,1,J17)&lt;&gt;"",1,0),0)),"")</f>
        <v/>
      </c>
      <c r="L17" s="22" t="str">
        <f aca="false">IF(AND(J17&lt;&gt;"",IFERROR(INDEX(D17:I17,1,J17),"")=0,M17&gt;0),"CRITICAL",IF(AND(M17&gt;0,N17&gt;0),"Significant",IF(AND(M17&gt;0,COUNTIF(D17:I17,1)&gt;0),"Minor",IF(AND(N17&gt;0,COUNTIF(D17:I17,1)&gt;0),"Minor","—"))))</f>
        <v>—</v>
      </c>
      <c r="M17" s="17" t="n">
        <f aca="false">COUNTIF(INTAKE!E17:J17,"Y")</f>
        <v>0</v>
      </c>
      <c r="N17" s="17" t="n">
        <f aca="false">COUNTIF(INTAKE!E17:J17,"N")</f>
        <v>0</v>
      </c>
    </row>
    <row r="18" customFormat="false" ht="15" hidden="false" customHeight="true" outlineLevel="0" collapsed="false">
      <c r="A18" s="17" t="n">
        <v>6</v>
      </c>
      <c r="B18" s="17" t="s">
        <v>85</v>
      </c>
      <c r="C18" s="17" t="n">
        <v>16</v>
      </c>
      <c r="D18" s="17" t="str">
        <f aca="false">IF(INTAKE!E18="Y",2,IF(INTAKE!E18="P",1,IF(INTAKE!E18="N",0,"")))</f>
        <v/>
      </c>
      <c r="E18" s="17" t="str">
        <f aca="false">IF(INTAKE!F18="Y",2,IF(INTAKE!F18="P",1,IF(INTAKE!F18="N",0,"")))</f>
        <v/>
      </c>
      <c r="F18" s="17" t="str">
        <f aca="false">IF(INTAKE!G18="Y",2,IF(INTAKE!G18="P",1,IF(INTAKE!G18="N",0,"")))</f>
        <v/>
      </c>
      <c r="G18" s="17" t="str">
        <f aca="false">IF(INTAKE!H18="Y",2,IF(INTAKE!H18="P",1,IF(INTAKE!H18="N",0,"")))</f>
        <v/>
      </c>
      <c r="H18" s="17" t="str">
        <f aca="false">IF(INTAKE!I18="Y",2,IF(INTAKE!I18="P",1,IF(INTAKE!I18="N",0,"")))</f>
        <v/>
      </c>
      <c r="I18" s="17" t="str">
        <f aca="false">IF(INTAKE!J18="Y",2,IF(INTAKE!J18="P",1,IF(INTAKE!J18="N",0,"")))</f>
        <v/>
      </c>
      <c r="J18" s="17" t="str">
        <f aca="false">""</f>
        <v/>
      </c>
      <c r="K18" s="21" t="str">
        <f aca="false">IFERROR(SUMPRODUCT(D18:I18,--(D18:I18&lt;&gt;""))/SUMPRODUCT(--(D18:I18&lt;&gt;"")),"")</f>
        <v/>
      </c>
      <c r="L18" s="22" t="str">
        <f aca="false">IF(AND(M18&gt;0,N18&gt;0),"Significant",IF(AND(M18&gt;0,COUNTIF(D18:I18,1)&gt;0),"Minor",IF(AND(N18&gt;0,COUNTIF(D18:I18,1)&gt;0),"Minor","—")))</f>
        <v>—</v>
      </c>
      <c r="M18" s="17" t="n">
        <f aca="false">COUNTIF(INTAKE!E18:J18,"Y")</f>
        <v>0</v>
      </c>
      <c r="N18" s="17" t="n">
        <f aca="false">COUNTIF(INTAKE!E18:J18,"N")</f>
        <v>0</v>
      </c>
    </row>
    <row r="19" customFormat="false" ht="15" hidden="false" customHeight="true" outlineLevel="0" collapsed="false">
      <c r="A19" s="17" t="n">
        <v>6</v>
      </c>
      <c r="B19" s="17" t="s">
        <v>85</v>
      </c>
      <c r="C19" s="17" t="n">
        <v>17</v>
      </c>
      <c r="D19" s="17" t="str">
        <f aca="false">IF(INTAKE!E19="Y",2,IF(INTAKE!E19="P",1,IF(INTAKE!E19="N",0,"")))</f>
        <v/>
      </c>
      <c r="E19" s="17" t="str">
        <f aca="false">IF(INTAKE!F19="Y",2,IF(INTAKE!F19="P",1,IF(INTAKE!F19="N",0,"")))</f>
        <v/>
      </c>
      <c r="F19" s="17" t="str">
        <f aca="false">IF(INTAKE!G19="Y",2,IF(INTAKE!G19="P",1,IF(INTAKE!G19="N",0,"")))</f>
        <v/>
      </c>
      <c r="G19" s="17" t="str">
        <f aca="false">IF(INTAKE!H19="Y",2,IF(INTAKE!H19="P",1,IF(INTAKE!H19="N",0,"")))</f>
        <v/>
      </c>
      <c r="H19" s="17" t="str">
        <f aca="false">IF(INTAKE!I19="Y",2,IF(INTAKE!I19="P",1,IF(INTAKE!I19="N",0,"")))</f>
        <v/>
      </c>
      <c r="I19" s="17" t="str">
        <f aca="false">IF(INTAKE!J19="Y",2,IF(INTAKE!J19="P",1,IF(INTAKE!J19="N",0,"")))</f>
        <v/>
      </c>
      <c r="J19" s="17" t="str">
        <f aca="false">""</f>
        <v/>
      </c>
      <c r="K19" s="21" t="str">
        <f aca="false">IFERROR(SUMPRODUCT(D19:I19,--(D19:I19&lt;&gt;""))/SUMPRODUCT(--(D19:I19&lt;&gt;"")),"")</f>
        <v/>
      </c>
      <c r="L19" s="22" t="str">
        <f aca="false">IF(AND(M19&gt;0,N19&gt;0),"Significant",IF(AND(M19&gt;0,COUNTIF(D19:I19,1)&gt;0),"Minor",IF(AND(N19&gt;0,COUNTIF(D19:I19,1)&gt;0),"Minor","—")))</f>
        <v>—</v>
      </c>
      <c r="M19" s="17" t="n">
        <f aca="false">COUNTIF(INTAKE!E19:J19,"Y")</f>
        <v>0</v>
      </c>
      <c r="N19" s="17" t="n">
        <f aca="false">COUNTIF(INTAKE!E19:J19,"N")</f>
        <v>0</v>
      </c>
    </row>
    <row r="20" customFormat="false" ht="15" hidden="false" customHeight="true" outlineLevel="0" collapsed="false">
      <c r="A20" s="17" t="n">
        <v>6</v>
      </c>
      <c r="B20" s="17" t="s">
        <v>85</v>
      </c>
      <c r="C20" s="17" t="n">
        <v>18</v>
      </c>
      <c r="D20" s="17" t="str">
        <f aca="false">IF(INTAKE!E20="Y",2,IF(INTAKE!E20="P",1,IF(INTAKE!E20="N",0,"")))</f>
        <v/>
      </c>
      <c r="E20" s="17" t="str">
        <f aca="false">IF(INTAKE!F20="Y",2,IF(INTAKE!F20="P",1,IF(INTAKE!F20="N",0,"")))</f>
        <v/>
      </c>
      <c r="F20" s="17" t="str">
        <f aca="false">IF(INTAKE!G20="Y",2,IF(INTAKE!G20="P",1,IF(INTAKE!G20="N",0,"")))</f>
        <v/>
      </c>
      <c r="G20" s="17" t="str">
        <f aca="false">IF(INTAKE!H20="Y",2,IF(INTAKE!H20="P",1,IF(INTAKE!H20="N",0,"")))</f>
        <v/>
      </c>
      <c r="H20" s="17" t="str">
        <f aca="false">IF(INTAKE!I20="Y",2,IF(INTAKE!I20="P",1,IF(INTAKE!I20="N",0,"")))</f>
        <v/>
      </c>
      <c r="I20" s="17" t="str">
        <f aca="false">IF(INTAKE!J20="Y",2,IF(INTAKE!J20="P",1,IF(INTAKE!J20="N",0,"")))</f>
        <v/>
      </c>
      <c r="J20" s="17" t="str">
        <f aca="false">""</f>
        <v/>
      </c>
      <c r="K20" s="21" t="str">
        <f aca="false">IFERROR(SUMPRODUCT(D20:I20,--(D20:I20&lt;&gt;""))/SUMPRODUCT(--(D20:I20&lt;&gt;"")),"")</f>
        <v/>
      </c>
      <c r="L20" s="22" t="str">
        <f aca="false">IF(AND(M20&gt;0,N20&gt;0),"Significant",IF(AND(M20&gt;0,COUNTIF(D20:I20,1)&gt;0),"Minor",IF(AND(N20&gt;0,COUNTIF(D20:I20,1)&gt;0),"Minor","—")))</f>
        <v>—</v>
      </c>
      <c r="M20" s="17" t="n">
        <f aca="false">COUNTIF(INTAKE!E20:J20,"Y")</f>
        <v>0</v>
      </c>
      <c r="N20" s="17" t="n">
        <f aca="false">COUNTIF(INTAKE!E20:J20,"N")</f>
        <v>0</v>
      </c>
    </row>
    <row r="21" customFormat="false" ht="15" hidden="false" customHeight="true" outlineLevel="0" collapsed="false">
      <c r="A21" s="17" t="n">
        <v>7</v>
      </c>
      <c r="B21" s="22" t="s">
        <v>90</v>
      </c>
      <c r="C21" s="17" t="n">
        <v>19</v>
      </c>
      <c r="D21" s="17" t="str">
        <f aca="false">IF(INTAKE!E21="Y",2,IF(INTAKE!E21="P",1,IF(INTAKE!E21="N",0,"")))</f>
        <v/>
      </c>
      <c r="E21" s="17" t="str">
        <f aca="false">IF(INTAKE!F21="Y",2,IF(INTAKE!F21="P",1,IF(INTAKE!F21="N",0,"")))</f>
        <v/>
      </c>
      <c r="F21" s="17" t="str">
        <f aca="false">IF(INTAKE!G21="Y",2,IF(INTAKE!G21="P",1,IF(INTAKE!G21="N",0,"")))</f>
        <v/>
      </c>
      <c r="G21" s="17" t="str">
        <f aca="false">IF(INTAKE!H21="Y",2,IF(INTAKE!H21="P",1,IF(INTAKE!H21="N",0,"")))</f>
        <v/>
      </c>
      <c r="H21" s="17" t="str">
        <f aca="false">IF(INTAKE!I21="Y",2,IF(INTAKE!I21="P",1,IF(INTAKE!I21="N",0,"")))</f>
        <v/>
      </c>
      <c r="I21" s="17" t="str">
        <f aca="false">IF(INTAKE!J21="Y",2,IF(INTAKE!J21="P",1,IF(INTAKE!J21="N",0,"")))</f>
        <v/>
      </c>
      <c r="J21" s="17" t="n">
        <f aca="false">SETUP!$C$28</f>
        <v>3</v>
      </c>
      <c r="K21" s="21" t="str">
        <f aca="false">IFERROR((SUMPRODUCT(D21:I21,--(D21:I21&lt;&gt;""))+IF(J21&lt;&gt;"",IF(INDEX(D21:I21,1,J21)&lt;&gt;"",INDEX(D21:I21,1,J21),0),0))/(SUMPRODUCT(--(D21:I21&lt;&gt;""))+IF(J21&lt;&gt;"",IF(INDEX(D21:I21,1,J21)&lt;&gt;"",1,0),0)),"")</f>
        <v/>
      </c>
      <c r="L21" s="22" t="str">
        <f aca="false">IF(AND(J21&lt;&gt;"",IFERROR(INDEX(D21:I21,1,J21),"")=0,M21&gt;0),"CRITICAL",IF(AND(M21&gt;0,N21&gt;0),"Significant",IF(AND(M21&gt;0,COUNTIF(D21:I21,1)&gt;0),"Minor",IF(AND(N21&gt;0,COUNTIF(D21:I21,1)&gt;0),"Minor","—"))))</f>
        <v>—</v>
      </c>
      <c r="M21" s="17" t="n">
        <f aca="false">COUNTIF(INTAKE!E21:J21,"Y")</f>
        <v>0</v>
      </c>
      <c r="N21" s="17" t="n">
        <f aca="false">COUNTIF(INTAKE!E21:J21,"N")</f>
        <v>0</v>
      </c>
    </row>
    <row r="22" customFormat="false" ht="15" hidden="false" customHeight="true" outlineLevel="0" collapsed="false">
      <c r="A22" s="17" t="n">
        <v>7</v>
      </c>
      <c r="B22" s="22" t="s">
        <v>90</v>
      </c>
      <c r="C22" s="17" t="n">
        <v>20</v>
      </c>
      <c r="D22" s="17" t="str">
        <f aca="false">IF(INTAKE!E22="Y",2,IF(INTAKE!E22="P",1,IF(INTAKE!E22="N",0,"")))</f>
        <v/>
      </c>
      <c r="E22" s="17" t="str">
        <f aca="false">IF(INTAKE!F22="Y",2,IF(INTAKE!F22="P",1,IF(INTAKE!F22="N",0,"")))</f>
        <v/>
      </c>
      <c r="F22" s="17" t="str">
        <f aca="false">IF(INTAKE!G22="Y",2,IF(INTAKE!G22="P",1,IF(INTAKE!G22="N",0,"")))</f>
        <v/>
      </c>
      <c r="G22" s="17" t="str">
        <f aca="false">IF(INTAKE!H22="Y",2,IF(INTAKE!H22="P",1,IF(INTAKE!H22="N",0,"")))</f>
        <v/>
      </c>
      <c r="H22" s="17" t="str">
        <f aca="false">IF(INTAKE!I22="Y",2,IF(INTAKE!I22="P",1,IF(INTAKE!I22="N",0,"")))</f>
        <v/>
      </c>
      <c r="I22" s="17" t="str">
        <f aca="false">IF(INTAKE!J22="Y",2,IF(INTAKE!J22="P",1,IF(INTAKE!J22="N",0,"")))</f>
        <v/>
      </c>
      <c r="J22" s="17" t="n">
        <f aca="false">SETUP!$C$28</f>
        <v>3</v>
      </c>
      <c r="K22" s="21" t="str">
        <f aca="false">IFERROR((SUMPRODUCT(D22:I22,--(D22:I22&lt;&gt;""))+IF(J22&lt;&gt;"",IF(INDEX(D22:I22,1,J22)&lt;&gt;"",INDEX(D22:I22,1,J22),0),0))/(SUMPRODUCT(--(D22:I22&lt;&gt;""))+IF(J22&lt;&gt;"",IF(INDEX(D22:I22,1,J22)&lt;&gt;"",1,0),0)),"")</f>
        <v/>
      </c>
      <c r="L22" s="22" t="str">
        <f aca="false">IF(AND(J22&lt;&gt;"",IFERROR(INDEX(D22:I22,1,J22),"")=0,M22&gt;0),"CRITICAL",IF(AND(M22&gt;0,N22&gt;0),"Significant",IF(AND(M22&gt;0,COUNTIF(D22:I22,1)&gt;0),"Minor",IF(AND(N22&gt;0,COUNTIF(D22:I22,1)&gt;0),"Minor","—"))))</f>
        <v>—</v>
      </c>
      <c r="M22" s="17" t="n">
        <f aca="false">COUNTIF(INTAKE!E22:J22,"Y")</f>
        <v>0</v>
      </c>
      <c r="N22" s="17" t="n">
        <f aca="false">COUNTIF(INTAKE!E22:J22,"N")</f>
        <v>0</v>
      </c>
    </row>
    <row r="23" customFormat="false" ht="15" hidden="false" customHeight="true" outlineLevel="0" collapsed="false">
      <c r="A23" s="17" t="n">
        <v>7</v>
      </c>
      <c r="B23" s="22" t="s">
        <v>90</v>
      </c>
      <c r="C23" s="17" t="n">
        <v>21</v>
      </c>
      <c r="D23" s="17" t="str">
        <f aca="false">IF(INTAKE!E23="Y",2,IF(INTAKE!E23="P",1,IF(INTAKE!E23="N",0,"")))</f>
        <v/>
      </c>
      <c r="E23" s="17" t="str">
        <f aca="false">IF(INTAKE!F23="Y",2,IF(INTAKE!F23="P",1,IF(INTAKE!F23="N",0,"")))</f>
        <v/>
      </c>
      <c r="F23" s="17" t="str">
        <f aca="false">IF(INTAKE!G23="Y",2,IF(INTAKE!G23="P",1,IF(INTAKE!G23="N",0,"")))</f>
        <v/>
      </c>
      <c r="G23" s="17" t="str">
        <f aca="false">IF(INTAKE!H23="Y",2,IF(INTAKE!H23="P",1,IF(INTAKE!H23="N",0,"")))</f>
        <v/>
      </c>
      <c r="H23" s="17" t="str">
        <f aca="false">IF(INTAKE!I23="Y",2,IF(INTAKE!I23="P",1,IF(INTAKE!I23="N",0,"")))</f>
        <v/>
      </c>
      <c r="I23" s="17" t="str">
        <f aca="false">IF(INTAKE!J23="Y",2,IF(INTAKE!J23="P",1,IF(INTAKE!J23="N",0,"")))</f>
        <v/>
      </c>
      <c r="J23" s="17" t="n">
        <f aca="false">SETUP!$C$28</f>
        <v>3</v>
      </c>
      <c r="K23" s="21" t="str">
        <f aca="false">IFERROR((SUMPRODUCT(D23:I23,--(D23:I23&lt;&gt;""))+IF(J23&lt;&gt;"",IF(INDEX(D23:I23,1,J23)&lt;&gt;"",INDEX(D23:I23,1,J23),0),0))/(SUMPRODUCT(--(D23:I23&lt;&gt;""))+IF(J23&lt;&gt;"",IF(INDEX(D23:I23,1,J23)&lt;&gt;"",1,0),0)),"")</f>
        <v/>
      </c>
      <c r="L23" s="22" t="str">
        <f aca="false">IF(AND(J23&lt;&gt;"",IFERROR(INDEX(D23:I23,1,J23),"")=0,M23&gt;0),"CRITICAL",IF(AND(M23&gt;0,N23&gt;0),"Significant",IF(AND(M23&gt;0,COUNTIF(D23:I23,1)&gt;0),"Minor",IF(AND(N23&gt;0,COUNTIF(D23:I23,1)&gt;0),"Minor","—"))))</f>
        <v>—</v>
      </c>
      <c r="M23" s="17" t="n">
        <f aca="false">COUNTIF(INTAKE!E23:J23,"Y")</f>
        <v>0</v>
      </c>
      <c r="N23" s="17" t="n">
        <f aca="false">COUNTIF(INTAKE!E23:J23,"N")</f>
        <v>0</v>
      </c>
    </row>
    <row r="24" customFormat="false" ht="15" hidden="false" customHeight="true" outlineLevel="0" collapsed="false">
      <c r="A24" s="17" t="n">
        <v>8</v>
      </c>
      <c r="B24" s="17" t="s">
        <v>95</v>
      </c>
      <c r="C24" s="17" t="n">
        <v>22</v>
      </c>
      <c r="D24" s="17" t="str">
        <f aca="false">IF(INTAKE!E24="Y",2,IF(INTAKE!E24="P",1,IF(INTAKE!E24="N",0,"")))</f>
        <v/>
      </c>
      <c r="E24" s="17" t="str">
        <f aca="false">IF(INTAKE!F24="Y",2,IF(INTAKE!F24="P",1,IF(INTAKE!F24="N",0,"")))</f>
        <v/>
      </c>
      <c r="F24" s="17" t="str">
        <f aca="false">IF(INTAKE!G24="Y",2,IF(INTAKE!G24="P",1,IF(INTAKE!G24="N",0,"")))</f>
        <v/>
      </c>
      <c r="G24" s="17" t="str">
        <f aca="false">IF(INTAKE!H24="Y",2,IF(INTAKE!H24="P",1,IF(INTAKE!H24="N",0,"")))</f>
        <v/>
      </c>
      <c r="H24" s="17" t="str">
        <f aca="false">IF(INTAKE!I24="Y",2,IF(INTAKE!I24="P",1,IF(INTAKE!I24="N",0,"")))</f>
        <v/>
      </c>
      <c r="I24" s="17" t="str">
        <f aca="false">IF(INTAKE!J24="Y",2,IF(INTAKE!J24="P",1,IF(INTAKE!J24="N",0,"")))</f>
        <v/>
      </c>
      <c r="J24" s="17" t="str">
        <f aca="false">""</f>
        <v/>
      </c>
      <c r="K24" s="21" t="str">
        <f aca="false">IFERROR(SUMPRODUCT(D24:I24,--(D24:I24&lt;&gt;""))/SUMPRODUCT(--(D24:I24&lt;&gt;"")),"")</f>
        <v/>
      </c>
      <c r="L24" s="22" t="str">
        <f aca="false">IF(AND(M24&gt;0,N24&gt;0),"Significant",IF(AND(M24&gt;0,COUNTIF(D24:I24,1)&gt;0),"Minor",IF(AND(N24&gt;0,COUNTIF(D24:I24,1)&gt;0),"Minor","—")))</f>
        <v>—</v>
      </c>
      <c r="M24" s="17" t="n">
        <f aca="false">COUNTIF(INTAKE!E24:J24,"Y")</f>
        <v>0</v>
      </c>
      <c r="N24" s="17" t="n">
        <f aca="false">COUNTIF(INTAKE!E24:J24,"N")</f>
        <v>0</v>
      </c>
    </row>
    <row r="25" customFormat="false" ht="15" hidden="false" customHeight="true" outlineLevel="0" collapsed="false">
      <c r="A25" s="17" t="n">
        <v>8</v>
      </c>
      <c r="B25" s="17" t="s">
        <v>95</v>
      </c>
      <c r="C25" s="17" t="n">
        <v>23</v>
      </c>
      <c r="D25" s="17" t="str">
        <f aca="false">IF(INTAKE!E25="Y",2,IF(INTAKE!E25="P",1,IF(INTAKE!E25="N",0,"")))</f>
        <v/>
      </c>
      <c r="E25" s="17" t="str">
        <f aca="false">IF(INTAKE!F25="Y",2,IF(INTAKE!F25="P",1,IF(INTAKE!F25="N",0,"")))</f>
        <v/>
      </c>
      <c r="F25" s="17" t="str">
        <f aca="false">IF(INTAKE!G25="Y",2,IF(INTAKE!G25="P",1,IF(INTAKE!G25="N",0,"")))</f>
        <v/>
      </c>
      <c r="G25" s="17" t="str">
        <f aca="false">IF(INTAKE!H25="Y",2,IF(INTAKE!H25="P",1,IF(INTAKE!H25="N",0,"")))</f>
        <v/>
      </c>
      <c r="H25" s="17" t="str">
        <f aca="false">IF(INTAKE!I25="Y",2,IF(INTAKE!I25="P",1,IF(INTAKE!I25="N",0,"")))</f>
        <v/>
      </c>
      <c r="I25" s="17" t="str">
        <f aca="false">IF(INTAKE!J25="Y",2,IF(INTAKE!J25="P",1,IF(INTAKE!J25="N",0,"")))</f>
        <v/>
      </c>
      <c r="J25" s="17" t="str">
        <f aca="false">""</f>
        <v/>
      </c>
      <c r="K25" s="21" t="str">
        <f aca="false">IFERROR(SUMPRODUCT(D25:I25,--(D25:I25&lt;&gt;""))/SUMPRODUCT(--(D25:I25&lt;&gt;"")),"")</f>
        <v/>
      </c>
      <c r="L25" s="22" t="str">
        <f aca="false">IF(AND(M25&gt;0,N25&gt;0),"Significant",IF(AND(M25&gt;0,COUNTIF(D25:I25,1)&gt;0),"Minor",IF(AND(N25&gt;0,COUNTIF(D25:I25,1)&gt;0),"Minor","—")))</f>
        <v>—</v>
      </c>
      <c r="M25" s="17" t="n">
        <f aca="false">COUNTIF(INTAKE!E25:J25,"Y")</f>
        <v>0</v>
      </c>
      <c r="N25" s="17" t="n">
        <f aca="false">COUNTIF(INTAKE!E25:J25,"N")</f>
        <v>0</v>
      </c>
    </row>
    <row r="26" customFormat="false" ht="15" hidden="false" customHeight="true" outlineLevel="0" collapsed="false">
      <c r="A26" s="17" t="n">
        <v>8</v>
      </c>
      <c r="B26" s="17" t="s">
        <v>95</v>
      </c>
      <c r="C26" s="17" t="n">
        <v>24</v>
      </c>
      <c r="D26" s="17" t="str">
        <f aca="false">IF(INTAKE!E26="Y",2,IF(INTAKE!E26="P",1,IF(INTAKE!E26="N",0,"")))</f>
        <v/>
      </c>
      <c r="E26" s="17" t="str">
        <f aca="false">IF(INTAKE!F26="Y",2,IF(INTAKE!F26="P",1,IF(INTAKE!F26="N",0,"")))</f>
        <v/>
      </c>
      <c r="F26" s="17" t="str">
        <f aca="false">IF(INTAKE!G26="Y",2,IF(INTAKE!G26="P",1,IF(INTAKE!G26="N",0,"")))</f>
        <v/>
      </c>
      <c r="G26" s="17" t="str">
        <f aca="false">IF(INTAKE!H26="Y",2,IF(INTAKE!H26="P",1,IF(INTAKE!H26="N",0,"")))</f>
        <v/>
      </c>
      <c r="H26" s="17" t="str">
        <f aca="false">IF(INTAKE!I26="Y",2,IF(INTAKE!I26="P",1,IF(INTAKE!I26="N",0,"")))</f>
        <v/>
      </c>
      <c r="I26" s="17" t="str">
        <f aca="false">IF(INTAKE!J26="Y",2,IF(INTAKE!J26="P",1,IF(INTAKE!J26="N",0,"")))</f>
        <v/>
      </c>
      <c r="J26" s="17" t="str">
        <f aca="false">""</f>
        <v/>
      </c>
      <c r="K26" s="21" t="str">
        <f aca="false">IFERROR(SUMPRODUCT(D26:I26,--(D26:I26&lt;&gt;""))/SUMPRODUCT(--(D26:I26&lt;&gt;"")),"")</f>
        <v/>
      </c>
      <c r="L26" s="22" t="str">
        <f aca="false">IF(AND(M26&gt;0,N26&gt;0),"Significant",IF(AND(M26&gt;0,COUNTIF(D26:I26,1)&gt;0),"Minor",IF(AND(N26&gt;0,COUNTIF(D26:I26,1)&gt;0),"Minor","—")))</f>
        <v>—</v>
      </c>
      <c r="M26" s="17" t="n">
        <f aca="false">COUNTIF(INTAKE!E26:J26,"Y")</f>
        <v>0</v>
      </c>
      <c r="N26" s="17" t="n">
        <f aca="false">COUNTIF(INTAKE!E26:J26,"N")</f>
        <v>0</v>
      </c>
    </row>
    <row r="27" customFormat="false" ht="15" hidden="false" customHeight="true" outlineLevel="0" collapsed="false">
      <c r="A27" s="17" t="n">
        <v>9</v>
      </c>
      <c r="B27" s="17" t="s">
        <v>100</v>
      </c>
      <c r="C27" s="17" t="n">
        <v>25</v>
      </c>
      <c r="D27" s="17" t="str">
        <f aca="false">IF(INTAKE!E27="Y",2,IF(INTAKE!E27="P",1,IF(INTAKE!E27="N",0,"")))</f>
        <v/>
      </c>
      <c r="E27" s="17" t="str">
        <f aca="false">IF(INTAKE!F27="Y",2,IF(INTAKE!F27="P",1,IF(INTAKE!F27="N",0,"")))</f>
        <v/>
      </c>
      <c r="F27" s="17" t="str">
        <f aca="false">IF(INTAKE!G27="Y",2,IF(INTAKE!G27="P",1,IF(INTAKE!G27="N",0,"")))</f>
        <v/>
      </c>
      <c r="G27" s="17" t="str">
        <f aca="false">IF(INTAKE!H27="Y",2,IF(INTAKE!H27="P",1,IF(INTAKE!H27="N",0,"")))</f>
        <v/>
      </c>
      <c r="H27" s="17" t="str">
        <f aca="false">IF(INTAKE!I27="Y",2,IF(INTAKE!I27="P",1,IF(INTAKE!I27="N",0,"")))</f>
        <v/>
      </c>
      <c r="I27" s="17" t="str">
        <f aca="false">IF(INTAKE!J27="Y",2,IF(INTAKE!J27="P",1,IF(INTAKE!J27="N",0,"")))</f>
        <v/>
      </c>
      <c r="J27" s="17" t="str">
        <f aca="false">""</f>
        <v/>
      </c>
      <c r="K27" s="21" t="str">
        <f aca="false">IFERROR(SUMPRODUCT(D27:I27,--(D27:I27&lt;&gt;""))/SUMPRODUCT(--(D27:I27&lt;&gt;"")),"")</f>
        <v/>
      </c>
      <c r="L27" s="22" t="str">
        <f aca="false">IF(AND(M27&gt;0,N27&gt;0),"Significant",IF(AND(M27&gt;0,COUNTIF(D27:I27,1)&gt;0),"Minor",IF(AND(N27&gt;0,COUNTIF(D27:I27,1)&gt;0),"Minor","—")))</f>
        <v>—</v>
      </c>
      <c r="M27" s="17" t="n">
        <f aca="false">COUNTIF(INTAKE!E27:J27,"Y")</f>
        <v>0</v>
      </c>
      <c r="N27" s="17" t="n">
        <f aca="false">COUNTIF(INTAKE!E27:J27,"N")</f>
        <v>0</v>
      </c>
    </row>
    <row r="28" customFormat="false" ht="15" hidden="false" customHeight="true" outlineLevel="0" collapsed="false">
      <c r="A28" s="17" t="n">
        <v>9</v>
      </c>
      <c r="B28" s="17" t="s">
        <v>100</v>
      </c>
      <c r="C28" s="17" t="n">
        <v>26</v>
      </c>
      <c r="D28" s="17" t="str">
        <f aca="false">IF(INTAKE!E28="Y",2,IF(INTAKE!E28="P",1,IF(INTAKE!E28="N",0,"")))</f>
        <v/>
      </c>
      <c r="E28" s="17" t="str">
        <f aca="false">IF(INTAKE!F28="Y",2,IF(INTAKE!F28="P",1,IF(INTAKE!F28="N",0,"")))</f>
        <v/>
      </c>
      <c r="F28" s="17" t="str">
        <f aca="false">IF(INTAKE!G28="Y",2,IF(INTAKE!G28="P",1,IF(INTAKE!G28="N",0,"")))</f>
        <v/>
      </c>
      <c r="G28" s="17" t="str">
        <f aca="false">IF(INTAKE!H28="Y",2,IF(INTAKE!H28="P",1,IF(INTAKE!H28="N",0,"")))</f>
        <v/>
      </c>
      <c r="H28" s="17" t="str">
        <f aca="false">IF(INTAKE!I28="Y",2,IF(INTAKE!I28="P",1,IF(INTAKE!I28="N",0,"")))</f>
        <v/>
      </c>
      <c r="I28" s="17" t="str">
        <f aca="false">IF(INTAKE!J28="Y",2,IF(INTAKE!J28="P",1,IF(INTAKE!J28="N",0,"")))</f>
        <v/>
      </c>
      <c r="J28" s="17" t="str">
        <f aca="false">""</f>
        <v/>
      </c>
      <c r="K28" s="21" t="str">
        <f aca="false">IFERROR(SUMPRODUCT(D28:I28,--(D28:I28&lt;&gt;""))/SUMPRODUCT(--(D28:I28&lt;&gt;"")),"")</f>
        <v/>
      </c>
      <c r="L28" s="22" t="str">
        <f aca="false">IF(AND(M28&gt;0,N28&gt;0),"Significant",IF(AND(M28&gt;0,COUNTIF(D28:I28,1)&gt;0),"Minor",IF(AND(N28&gt;0,COUNTIF(D28:I28,1)&gt;0),"Minor","—")))</f>
        <v>—</v>
      </c>
      <c r="M28" s="17" t="n">
        <f aca="false">COUNTIF(INTAKE!E28:J28,"Y")</f>
        <v>0</v>
      </c>
      <c r="N28" s="17" t="n">
        <f aca="false">COUNTIF(INTAKE!E28:J28,"N")</f>
        <v>0</v>
      </c>
    </row>
    <row r="29" customFormat="false" ht="15" hidden="false" customHeight="true" outlineLevel="0" collapsed="false">
      <c r="A29" s="17" t="n">
        <v>9</v>
      </c>
      <c r="B29" s="17" t="s">
        <v>100</v>
      </c>
      <c r="C29" s="17" t="n">
        <v>27</v>
      </c>
      <c r="D29" s="17" t="str">
        <f aca="false">IF(INTAKE!E29="Y",2,IF(INTAKE!E29="P",1,IF(INTAKE!E29="N",0,"")))</f>
        <v/>
      </c>
      <c r="E29" s="17" t="str">
        <f aca="false">IF(INTAKE!F29="Y",2,IF(INTAKE!F29="P",1,IF(INTAKE!F29="N",0,"")))</f>
        <v/>
      </c>
      <c r="F29" s="17" t="str">
        <f aca="false">IF(INTAKE!G29="Y",2,IF(INTAKE!G29="P",1,IF(INTAKE!G29="N",0,"")))</f>
        <v/>
      </c>
      <c r="G29" s="17" t="str">
        <f aca="false">IF(INTAKE!H29="Y",2,IF(INTAKE!H29="P",1,IF(INTAKE!H29="N",0,"")))</f>
        <v/>
      </c>
      <c r="H29" s="17" t="str">
        <f aca="false">IF(INTAKE!I29="Y",2,IF(INTAKE!I29="P",1,IF(INTAKE!I29="N",0,"")))</f>
        <v/>
      </c>
      <c r="I29" s="17" t="str">
        <f aca="false">IF(INTAKE!J29="Y",2,IF(INTAKE!J29="P",1,IF(INTAKE!J29="N",0,"")))</f>
        <v/>
      </c>
      <c r="J29" s="17" t="str">
        <f aca="false">""</f>
        <v/>
      </c>
      <c r="K29" s="21" t="str">
        <f aca="false">IFERROR(SUMPRODUCT(D29:I29,--(D29:I29&lt;&gt;""))/SUMPRODUCT(--(D29:I29&lt;&gt;"")),"")</f>
        <v/>
      </c>
      <c r="L29" s="22" t="str">
        <f aca="false">IF(AND(M29&gt;0,N29&gt;0),"Significant",IF(AND(M29&gt;0,COUNTIF(D29:I29,1)&gt;0),"Minor",IF(AND(N29&gt;0,COUNTIF(D29:I29,1)&gt;0),"Minor","—")))</f>
        <v>—</v>
      </c>
      <c r="M29" s="17" t="n">
        <f aca="false">COUNTIF(INTAKE!E29:J29,"Y")</f>
        <v>0</v>
      </c>
      <c r="N29" s="17" t="n">
        <f aca="false">COUNTIF(INTAKE!E29:J29,"N")</f>
        <v>0</v>
      </c>
    </row>
    <row r="30" customFormat="false" ht="15" hidden="false" customHeight="true" outlineLevel="0" collapsed="false">
      <c r="A30" s="17" t="n">
        <v>10</v>
      </c>
      <c r="B30" s="17" t="s">
        <v>105</v>
      </c>
      <c r="C30" s="17" t="n">
        <v>28</v>
      </c>
      <c r="D30" s="17" t="str">
        <f aca="false">IF(INTAKE!E30="Y",2,IF(INTAKE!E30="P",1,IF(INTAKE!E30="N",0,"")))</f>
        <v/>
      </c>
      <c r="E30" s="17" t="str">
        <f aca="false">IF(INTAKE!F30="Y",2,IF(INTAKE!F30="P",1,IF(INTAKE!F30="N",0,"")))</f>
        <v/>
      </c>
      <c r="F30" s="17" t="str">
        <f aca="false">IF(INTAKE!G30="Y",2,IF(INTAKE!G30="P",1,IF(INTAKE!G30="N",0,"")))</f>
        <v/>
      </c>
      <c r="G30" s="17" t="str">
        <f aca="false">IF(INTAKE!H30="Y",2,IF(INTAKE!H30="P",1,IF(INTAKE!H30="N",0,"")))</f>
        <v/>
      </c>
      <c r="H30" s="17" t="str">
        <f aca="false">IF(INTAKE!I30="Y",2,IF(INTAKE!I30="P",1,IF(INTAKE!I30="N",0,"")))</f>
        <v/>
      </c>
      <c r="I30" s="17" t="str">
        <f aca="false">IF(INTAKE!J30="Y",2,IF(INTAKE!J30="P",1,IF(INTAKE!J30="N",0,"")))</f>
        <v/>
      </c>
      <c r="J30" s="17" t="str">
        <f aca="false">""</f>
        <v/>
      </c>
      <c r="K30" s="21" t="str">
        <f aca="false">IFERROR(SUMPRODUCT(D30:I30,--(D30:I30&lt;&gt;""))/SUMPRODUCT(--(D30:I30&lt;&gt;"")),"")</f>
        <v/>
      </c>
      <c r="L30" s="22" t="str">
        <f aca="false">IF(AND(M30&gt;0,N30&gt;0),"Significant",IF(AND(M30&gt;0,COUNTIF(D30:I30,1)&gt;0),"Minor",IF(AND(N30&gt;0,COUNTIF(D30:I30,1)&gt;0),"Minor","—")))</f>
        <v>—</v>
      </c>
      <c r="M30" s="17" t="n">
        <f aca="false">COUNTIF(INTAKE!E30:J30,"Y")</f>
        <v>0</v>
      </c>
      <c r="N30" s="17" t="n">
        <f aca="false">COUNTIF(INTAKE!E30:J30,"N")</f>
        <v>0</v>
      </c>
    </row>
    <row r="31" customFormat="false" ht="15" hidden="false" customHeight="true" outlineLevel="0" collapsed="false">
      <c r="A31" s="17" t="n">
        <v>10</v>
      </c>
      <c r="B31" s="17" t="s">
        <v>105</v>
      </c>
      <c r="C31" s="17" t="n">
        <v>29</v>
      </c>
      <c r="D31" s="17" t="str">
        <f aca="false">IF(INTAKE!E31="Y",2,IF(INTAKE!E31="P",1,IF(INTAKE!E31="N",0,"")))</f>
        <v/>
      </c>
      <c r="E31" s="17" t="str">
        <f aca="false">IF(INTAKE!F31="Y",2,IF(INTAKE!F31="P",1,IF(INTAKE!F31="N",0,"")))</f>
        <v/>
      </c>
      <c r="F31" s="17" t="str">
        <f aca="false">IF(INTAKE!G31="Y",2,IF(INTAKE!G31="P",1,IF(INTAKE!G31="N",0,"")))</f>
        <v/>
      </c>
      <c r="G31" s="17" t="str">
        <f aca="false">IF(INTAKE!H31="Y",2,IF(INTAKE!H31="P",1,IF(INTAKE!H31="N",0,"")))</f>
        <v/>
      </c>
      <c r="H31" s="17" t="str">
        <f aca="false">IF(INTAKE!I31="Y",2,IF(INTAKE!I31="P",1,IF(INTAKE!I31="N",0,"")))</f>
        <v/>
      </c>
      <c r="I31" s="17" t="str">
        <f aca="false">IF(INTAKE!J31="Y",2,IF(INTAKE!J31="P",1,IF(INTAKE!J31="N",0,"")))</f>
        <v/>
      </c>
      <c r="J31" s="17" t="str">
        <f aca="false">""</f>
        <v/>
      </c>
      <c r="K31" s="21" t="str">
        <f aca="false">IFERROR(SUMPRODUCT(D31:I31,--(D31:I31&lt;&gt;""))/SUMPRODUCT(--(D31:I31&lt;&gt;"")),"")</f>
        <v/>
      </c>
      <c r="L31" s="22" t="str">
        <f aca="false">IF(AND(M31&gt;0,N31&gt;0),"Significant",IF(AND(M31&gt;0,COUNTIF(D31:I31,1)&gt;0),"Minor",IF(AND(N31&gt;0,COUNTIF(D31:I31,1)&gt;0),"Minor","—")))</f>
        <v>—</v>
      </c>
      <c r="M31" s="17" t="n">
        <f aca="false">COUNTIF(INTAKE!E31:J31,"Y")</f>
        <v>0</v>
      </c>
      <c r="N31" s="17" t="n">
        <f aca="false">COUNTIF(INTAKE!E31:J31,"N")</f>
        <v>0</v>
      </c>
    </row>
    <row r="32" customFormat="false" ht="15" hidden="false" customHeight="true" outlineLevel="0" collapsed="false">
      <c r="A32" s="17" t="n">
        <v>10</v>
      </c>
      <c r="B32" s="17" t="s">
        <v>105</v>
      </c>
      <c r="C32" s="17" t="n">
        <v>30</v>
      </c>
      <c r="D32" s="17" t="str">
        <f aca="false">IF(INTAKE!E32="Y",2,IF(INTAKE!E32="P",1,IF(INTAKE!E32="N",0,"")))</f>
        <v/>
      </c>
      <c r="E32" s="17" t="str">
        <f aca="false">IF(INTAKE!F32="Y",2,IF(INTAKE!F32="P",1,IF(INTAKE!F32="N",0,"")))</f>
        <v/>
      </c>
      <c r="F32" s="17" t="str">
        <f aca="false">IF(INTAKE!G32="Y",2,IF(INTAKE!G32="P",1,IF(INTAKE!G32="N",0,"")))</f>
        <v/>
      </c>
      <c r="G32" s="17" t="str">
        <f aca="false">IF(INTAKE!H32="Y",2,IF(INTAKE!H32="P",1,IF(INTAKE!H32="N",0,"")))</f>
        <v/>
      </c>
      <c r="H32" s="17" t="str">
        <f aca="false">IF(INTAKE!I32="Y",2,IF(INTAKE!I32="P",1,IF(INTAKE!I32="N",0,"")))</f>
        <v/>
      </c>
      <c r="I32" s="17" t="str">
        <f aca="false">IF(INTAKE!J32="Y",2,IF(INTAKE!J32="P",1,IF(INTAKE!J32="N",0,"")))</f>
        <v/>
      </c>
      <c r="J32" s="17" t="str">
        <f aca="false">""</f>
        <v/>
      </c>
      <c r="K32" s="21" t="str">
        <f aca="false">IFERROR(SUMPRODUCT(D32:I32,--(D32:I32&lt;&gt;""))/SUMPRODUCT(--(D32:I32&lt;&gt;"")),"")</f>
        <v/>
      </c>
      <c r="L32" s="22" t="str">
        <f aca="false">IF(AND(M32&gt;0,N32&gt;0),"Significant",IF(AND(M32&gt;0,COUNTIF(D32:I32,1)&gt;0),"Minor",IF(AND(N32&gt;0,COUNTIF(D32:I32,1)&gt;0),"Minor","—")))</f>
        <v>—</v>
      </c>
      <c r="M32" s="17" t="n">
        <f aca="false">COUNTIF(INTAKE!E32:J32,"Y")</f>
        <v>0</v>
      </c>
      <c r="N32" s="17" t="n">
        <f aca="false">COUNTIF(INTAKE!E32:J32,"N")</f>
        <v>0</v>
      </c>
    </row>
    <row r="35" customFormat="false" ht="15" hidden="false" customHeight="true" outlineLevel="0" collapsed="false">
      <c r="A35" s="16" t="s">
        <v>122</v>
      </c>
    </row>
    <row r="36" customFormat="false" ht="34.5" hidden="false" customHeight="true" outlineLevel="0" collapsed="false">
      <c r="A36" s="11" t="s">
        <v>47</v>
      </c>
      <c r="B36" s="11" t="s">
        <v>48</v>
      </c>
      <c r="C36" s="11"/>
      <c r="D36" s="11" t="s">
        <v>123</v>
      </c>
      <c r="E36" s="11" t="s">
        <v>124</v>
      </c>
      <c r="F36" s="11" t="s">
        <v>125</v>
      </c>
      <c r="G36" s="11" t="s">
        <v>126</v>
      </c>
    </row>
    <row r="37" customFormat="false" ht="15.75" hidden="false" customHeight="true" outlineLevel="0" collapsed="false">
      <c r="A37" s="12" t="n">
        <v>1</v>
      </c>
      <c r="B37" s="12" t="s">
        <v>55</v>
      </c>
      <c r="D37" s="23" t="n">
        <f aca="false">SUM(K3:K5)</f>
        <v>1.75</v>
      </c>
      <c r="E37" s="24"/>
    </row>
    <row r="38" customFormat="false" ht="15.75" hidden="false" customHeight="true" outlineLevel="0" collapsed="false">
      <c r="A38" s="12" t="n">
        <v>2</v>
      </c>
      <c r="B38" s="12" t="s">
        <v>65</v>
      </c>
      <c r="D38" s="23" t="n">
        <f aca="false">SUM(K6:K8)</f>
        <v>0</v>
      </c>
      <c r="E38" s="24"/>
    </row>
    <row r="39" customFormat="false" ht="15.75" hidden="false" customHeight="true" outlineLevel="0" collapsed="false">
      <c r="A39" s="12" t="n">
        <v>3</v>
      </c>
      <c r="B39" s="8" t="s">
        <v>127</v>
      </c>
      <c r="D39" s="23" t="n">
        <f aca="false">SUM(K9:K11)</f>
        <v>0</v>
      </c>
      <c r="E39" s="24" t="s">
        <v>128</v>
      </c>
      <c r="F39" s="12" t="n">
        <f aca="false">SUMPRODUCT(--(IFERROR(INDEX(D9:I9,1,J9),1)=0))+SUMPRODUCT(--(IFERROR(INDEX(D10:I10,1,J10),1)=0))+SUMPRODUCT(--(IFERROR(INDEX(D11:I11,1,J11),1)=0))</f>
        <v>0</v>
      </c>
      <c r="G39" s="25" t="str">
        <f aca="false">IF(SUMPRODUCT(--(INTAKE!E9:J11&lt;&gt;""))=0,"—",IF(AND(D39&gt;=4,F39=0),"PASS","FAIL"))</f>
        <v>—</v>
      </c>
    </row>
    <row r="40" customFormat="false" ht="15.75" hidden="false" customHeight="true" outlineLevel="0" collapsed="false">
      <c r="A40" s="12" t="n">
        <v>4</v>
      </c>
      <c r="B40" s="12" t="s">
        <v>75</v>
      </c>
      <c r="D40" s="23" t="n">
        <f aca="false">SUM(K12:K14)</f>
        <v>0</v>
      </c>
      <c r="E40" s="24"/>
    </row>
    <row r="41" customFormat="false" ht="15.75" hidden="false" customHeight="true" outlineLevel="0" collapsed="false">
      <c r="A41" s="12" t="n">
        <v>5</v>
      </c>
      <c r="B41" s="8" t="s">
        <v>129</v>
      </c>
      <c r="D41" s="23" t="n">
        <f aca="false">SUM(K15:K17)</f>
        <v>0</v>
      </c>
      <c r="E41" s="24" t="s">
        <v>128</v>
      </c>
      <c r="F41" s="12" t="n">
        <f aca="false">SUMPRODUCT(--(IFERROR(INDEX(D15:I15,1,J15),1)=0))+SUMPRODUCT(--(IFERROR(INDEX(D16:I16,1,J16),1)=0))+SUMPRODUCT(--(IFERROR(INDEX(D17:I17,1,J17),1)=0))</f>
        <v>0</v>
      </c>
      <c r="G41" s="25" t="str">
        <f aca="false">IF(SUMPRODUCT(--(INTAKE!E15:J17&lt;&gt;""))=0,"—",IF(AND(D41&gt;=4,F41=0),"PASS","FAIL"))</f>
        <v>—</v>
      </c>
    </row>
    <row r="42" customFormat="false" ht="15.75" hidden="false" customHeight="true" outlineLevel="0" collapsed="false">
      <c r="A42" s="12" t="n">
        <v>6</v>
      </c>
      <c r="B42" s="12" t="s">
        <v>85</v>
      </c>
      <c r="D42" s="23" t="n">
        <f aca="false">SUM(K18:K20)</f>
        <v>0</v>
      </c>
      <c r="E42" s="24"/>
    </row>
    <row r="43" customFormat="false" ht="15.75" hidden="false" customHeight="true" outlineLevel="0" collapsed="false">
      <c r="A43" s="12" t="n">
        <v>7</v>
      </c>
      <c r="B43" s="8" t="s">
        <v>130</v>
      </c>
      <c r="D43" s="23" t="n">
        <f aca="false">SUM(K21:K23)</f>
        <v>0</v>
      </c>
      <c r="E43" s="24" t="s">
        <v>128</v>
      </c>
      <c r="F43" s="12" t="n">
        <f aca="false">SUMPRODUCT(--(IFERROR(INDEX(D21:I21,1,J21),1)=0))+SUMPRODUCT(--(IFERROR(INDEX(D22:I22,1,J22),1)=0))+SUMPRODUCT(--(IFERROR(INDEX(D23:I23,1,J23),1)=0))</f>
        <v>0</v>
      </c>
      <c r="G43" s="25" t="str">
        <f aca="false">IF(SUMPRODUCT(--(INTAKE!E21:J23&lt;&gt;""))=0,"—",IF(AND(D43&gt;=4,F43=0),"PASS","FAIL"))</f>
        <v>—</v>
      </c>
    </row>
    <row r="44" customFormat="false" ht="15.75" hidden="false" customHeight="true" outlineLevel="0" collapsed="false">
      <c r="A44" s="12" t="n">
        <v>8</v>
      </c>
      <c r="B44" s="12" t="s">
        <v>95</v>
      </c>
      <c r="D44" s="23" t="n">
        <f aca="false">SUM(K24:K26)</f>
        <v>0</v>
      </c>
      <c r="E44" s="24"/>
    </row>
    <row r="45" customFormat="false" ht="15.75" hidden="false" customHeight="true" outlineLevel="0" collapsed="false">
      <c r="A45" s="12" t="n">
        <v>9</v>
      </c>
      <c r="B45" s="12" t="s">
        <v>100</v>
      </c>
      <c r="D45" s="23" t="n">
        <f aca="false">SUM(K27:K29)</f>
        <v>0</v>
      </c>
      <c r="E45" s="24"/>
    </row>
    <row r="46" customFormat="false" ht="15.75" hidden="false" customHeight="true" outlineLevel="0" collapsed="false">
      <c r="A46" s="12" t="n">
        <v>10</v>
      </c>
      <c r="B46" s="12" t="s">
        <v>105</v>
      </c>
      <c r="D46" s="23" t="n">
        <f aca="false">SUM(K30:K32)</f>
        <v>0</v>
      </c>
      <c r="E46" s="24"/>
    </row>
    <row r="48" customFormat="false" ht="15" hidden="false" customHeight="true" outlineLevel="0" collapsed="false">
      <c r="A48" s="8" t="s">
        <v>131</v>
      </c>
    </row>
    <row r="49" customFormat="false" ht="15" hidden="false" customHeight="true" outlineLevel="0" collapsed="false">
      <c r="A49" s="26" t="str">
        <f aca="false">IF(COUNTIF(INTAKE!E3:E32,"Y")&gt;=27,"FLAG: "&amp;IF(SETUP!C18="","Role "&amp;1,SETUP!C18),"")</f>
        <v/>
      </c>
      <c r="B49" s="26" t="str">
        <f aca="false">IF(COUNTIF(INTAKE!F3:F32,"Y")&gt;=27,"FLAG: "&amp;IF(SETUP!C19="","Role "&amp;2,SETUP!C19),"")</f>
        <v/>
      </c>
      <c r="C49" s="26" t="str">
        <f aca="false">IF(COUNTIF(INTAKE!G3:G32,"Y")&gt;=27,"FLAG: "&amp;IF(SETUP!C20="","Role "&amp;3,SETUP!C20),"")</f>
        <v/>
      </c>
      <c r="D49" s="26" t="str">
        <f aca="false">IF(COUNTIF(INTAKE!H3:H32,"Y")&gt;=27,"FLAG: "&amp;IF(SETUP!C21="","Role "&amp;4,SETUP!C21),"")</f>
        <v/>
      </c>
      <c r="E49" s="26" t="str">
        <f aca="false">IF(COUNTIF(INTAKE!I3:I32,"Y")&gt;=27,"FLAG: "&amp;IF(SETUP!C22="","Role "&amp;5,SETUP!C22),"")</f>
        <v/>
      </c>
      <c r="F49" s="26" t="str">
        <f aca="false">IF(COUNTIF(INTAKE!J3:J32,"Y")&gt;=27,"FLAG: "&amp;IF(SETUP!C23="","Role "&amp;6,SETUP!C23),"")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6"/>
    <col collapsed="false" customWidth="true" hidden="false" outlineLevel="0" max="3" min="3" style="1" width="26"/>
    <col collapsed="false" customWidth="true" hidden="false" outlineLevel="0" max="4" min="4" style="1" width="70"/>
    <col collapsed="false" customWidth="true" hidden="false" outlineLevel="0" max="5" min="5" style="1" width="13"/>
    <col collapsed="false" customWidth="true" hidden="false" outlineLevel="0" max="6" min="6" style="1" width="40"/>
  </cols>
  <sheetData>
    <row r="1" customFormat="false" ht="15" hidden="false" customHeight="true" outlineLevel="0" collapsed="false">
      <c r="A1" s="16" t="s">
        <v>132</v>
      </c>
    </row>
    <row r="2" customFormat="false" ht="30" hidden="false" customHeight="true" outlineLevel="0" collapsed="false">
      <c r="A2" s="27" t="s">
        <v>133</v>
      </c>
      <c r="B2" s="27"/>
      <c r="C2" s="27"/>
      <c r="D2" s="27"/>
      <c r="E2" s="27"/>
      <c r="F2" s="27"/>
    </row>
    <row r="4" customFormat="false" ht="23.25" hidden="false" customHeight="true" outlineLevel="0" collapsed="false">
      <c r="A4" s="11" t="s">
        <v>134</v>
      </c>
      <c r="B4" s="11" t="s">
        <v>49</v>
      </c>
      <c r="C4" s="11" t="s">
        <v>47</v>
      </c>
      <c r="D4" s="11" t="s">
        <v>135</v>
      </c>
      <c r="E4" s="11" t="s">
        <v>136</v>
      </c>
      <c r="F4" s="11" t="s">
        <v>137</v>
      </c>
    </row>
    <row r="5" customFormat="false" ht="33.75" hidden="false" customHeight="true" outlineLevel="0" collapsed="false">
      <c r="A5" s="22" t="str">
        <f aca="false">SCORING!L3</f>
        <v>Minor</v>
      </c>
      <c r="B5" s="17" t="n">
        <f aca="false">SCORING!C3</f>
        <v>1</v>
      </c>
      <c r="C5" s="17" t="str">
        <f aca="false">SCORING!B3</f>
        <v>Problem &amp; opportunity</v>
      </c>
      <c r="D5" s="28" t="str">
        <f aca="false">INTAKE!D3</f>
        <v>Can you name a specific decision that is made more than 50 times per week inside your organisation — one where the outcome varies depending on who makes it?</v>
      </c>
      <c r="E5" s="17" t="str">
        <f aca="false">SCORING!M3&amp;" Y / "&amp;SCORING!N3&amp;" N"</f>
        <v>3 Y / 0 N</v>
      </c>
      <c r="F5" s="19"/>
    </row>
    <row r="6" customFormat="false" ht="33.75" hidden="false" customHeight="true" outlineLevel="0" collapsed="false">
      <c r="A6" s="22" t="str">
        <f aca="false">SCORING!L4</f>
        <v>—</v>
      </c>
      <c r="B6" s="17" t="n">
        <f aca="false">SCORING!C4</f>
        <v>2</v>
      </c>
      <c r="C6" s="17" t="str">
        <f aca="false">SCORING!B4</f>
        <v>Problem &amp; opportunity</v>
      </c>
      <c r="D6" s="28" t="str">
        <f aca="false">INTAKE!D4</f>
        <v>If this AI capability were switched off tomorrow, would a core business process stop, slow materially, or continue unchanged? Can you state which one?</v>
      </c>
      <c r="E6" s="17" t="str">
        <f aca="false">SCORING!M4&amp;" Y / "&amp;SCORING!N4&amp;" N"</f>
        <v>0 Y / 0 N</v>
      </c>
      <c r="F6" s="19"/>
    </row>
    <row r="7" customFormat="false" ht="33.75" hidden="false" customHeight="true" outlineLevel="0" collapsed="false">
      <c r="A7" s="22" t="str">
        <f aca="false">SCORING!L5</f>
        <v>—</v>
      </c>
      <c r="B7" s="17" t="n">
        <f aca="false">SCORING!C5</f>
        <v>3</v>
      </c>
      <c r="C7" s="17" t="str">
        <f aca="false">SCORING!B5</f>
        <v>Problem &amp; opportunity</v>
      </c>
      <c r="D7" s="28" t="str">
        <f aca="false">INTAKE!D5</f>
        <v>Has anyone documented what a human currently does to make this decision — the steps, the inputs, the time taken, the error rate — in writing, not from memory?</v>
      </c>
      <c r="E7" s="17" t="str">
        <f aca="false">SCORING!M5&amp;" Y / "&amp;SCORING!N5&amp;" N"</f>
        <v>0 Y / 0 N</v>
      </c>
      <c r="F7" s="19"/>
    </row>
    <row r="8" customFormat="false" ht="33.75" hidden="false" customHeight="true" outlineLevel="0" collapsed="false">
      <c r="A8" s="22" t="str">
        <f aca="false">SCORING!L6</f>
        <v>—</v>
      </c>
      <c r="B8" s="17" t="n">
        <f aca="false">SCORING!C6</f>
        <v>4</v>
      </c>
      <c r="C8" s="17" t="str">
        <f aca="false">SCORING!B6</f>
        <v>Value proposition</v>
      </c>
      <c r="D8" s="28" t="str">
        <f aca="false">INTAKE!D6</f>
        <v>Can you describe in one sentence what a specific user will be able to do after this investment that they genuinely cannot do today — not faster, but actually cannot do?</v>
      </c>
      <c r="E8" s="17" t="str">
        <f aca="false">SCORING!M6&amp;" Y / "&amp;SCORING!N6&amp;" N"</f>
        <v>0 Y / 0 N</v>
      </c>
      <c r="F8" s="19"/>
    </row>
    <row r="9" customFormat="false" ht="33.75" hidden="false" customHeight="true" outlineLevel="0" collapsed="false">
      <c r="A9" s="22" t="str">
        <f aca="false">SCORING!L7</f>
        <v>—</v>
      </c>
      <c r="B9" s="17" t="n">
        <f aca="false">SCORING!C7</f>
        <v>5</v>
      </c>
      <c r="C9" s="17" t="str">
        <f aca="false">SCORING!B7</f>
        <v>Value proposition</v>
      </c>
      <c r="D9" s="28" t="str">
        <f aca="false">INTAKE!D7</f>
        <v>Has anyone in the organisation spoken to the people who will use this output in the last 90 days, and documented what they said they actually need?</v>
      </c>
      <c r="E9" s="17" t="str">
        <f aca="false">SCORING!M7&amp;" Y / "&amp;SCORING!N7&amp;" N"</f>
        <v>0 Y / 0 N</v>
      </c>
      <c r="F9" s="19"/>
    </row>
    <row r="10" customFormat="false" ht="33.75" hidden="false" customHeight="true" outlineLevel="0" collapsed="false">
      <c r="A10" s="22" t="str">
        <f aca="false">SCORING!L8</f>
        <v>—</v>
      </c>
      <c r="B10" s="17" t="n">
        <f aca="false">SCORING!C8</f>
        <v>6</v>
      </c>
      <c r="C10" s="17" t="str">
        <f aca="false">SCORING!B8</f>
        <v>Value proposition</v>
      </c>
      <c r="D10" s="28" t="str">
        <f aca="false">INTAKE!D8</f>
        <v>Could a well-designed rule, dashboard, or checklist deliver 80% of the benefit at 10% of the cost? Has that option been formally evaluated and rejected with documented reasoning?</v>
      </c>
      <c r="E10" s="17" t="str">
        <f aca="false">SCORING!M8&amp;" Y / "&amp;SCORING!N8&amp;" N"</f>
        <v>0 Y / 0 N</v>
      </c>
      <c r="F10" s="19"/>
    </row>
    <row r="11" customFormat="false" ht="33.75" hidden="false" customHeight="true" outlineLevel="0" collapsed="false">
      <c r="A11" s="22" t="str">
        <f aca="false">SCORING!L9</f>
        <v>—</v>
      </c>
      <c r="B11" s="17" t="n">
        <f aca="false">SCORING!C9</f>
        <v>7</v>
      </c>
      <c r="C11" s="17" t="str">
        <f aca="false">SCORING!B9</f>
        <v>Value capture &amp; unit economics  — GATE</v>
      </c>
      <c r="D11" s="28" t="str">
        <f aca="false">INTAKE!D9</f>
        <v>Has someone built a model — even a simple spreadsheet — that shows the cost per inference, the number of inferences expected per month, and the revenue or cost saving attributed to each one?</v>
      </c>
      <c r="E11" s="17" t="str">
        <f aca="false">SCORING!M9&amp;" Y / "&amp;SCORING!N9&amp;" N"</f>
        <v>0 Y / 0 N</v>
      </c>
      <c r="F11" s="19"/>
    </row>
    <row r="12" customFormat="false" ht="33.75" hidden="false" customHeight="true" outlineLevel="0" collapsed="false">
      <c r="A12" s="22" t="str">
        <f aca="false">SCORING!L10</f>
        <v>—</v>
      </c>
      <c r="B12" s="17" t="n">
        <f aca="false">SCORING!C10</f>
        <v>8</v>
      </c>
      <c r="C12" s="17" t="str">
        <f aca="false">SCORING!B10</f>
        <v>Value capture &amp; unit economics  — GATE</v>
      </c>
      <c r="D12" s="28" t="str">
        <f aca="false">INTAKE!D10</f>
        <v>If usage of this AI feature grew 10× from its initial deployment, would the economics improve, stay flat, or deteriorate? Can someone show their working?</v>
      </c>
      <c r="E12" s="17" t="str">
        <f aca="false">SCORING!M10&amp;" Y / "&amp;SCORING!N10&amp;" N"</f>
        <v>0 Y / 0 N</v>
      </c>
      <c r="F12" s="19"/>
    </row>
    <row r="13" customFormat="false" ht="33.75" hidden="false" customHeight="true" outlineLevel="0" collapsed="false">
      <c r="A13" s="22" t="str">
        <f aca="false">SCORING!L11</f>
        <v>—</v>
      </c>
      <c r="B13" s="17" t="n">
        <f aca="false">SCORING!C11</f>
        <v>9</v>
      </c>
      <c r="C13" s="17" t="str">
        <f aca="false">SCORING!B11</f>
        <v>Value capture &amp; unit economics  — GATE</v>
      </c>
      <c r="D13" s="28" t="str">
        <f aca="false">INTAKE!D11</f>
        <v>Is there a named person in finance who has reviewed and signed off the AI cost model — not the IT budget, the running cost of the model at projected usage?</v>
      </c>
      <c r="E13" s="17" t="str">
        <f aca="false">SCORING!M11&amp;" Y / "&amp;SCORING!N11&amp;" N"</f>
        <v>0 Y / 0 N</v>
      </c>
      <c r="F13" s="19"/>
    </row>
    <row r="14" customFormat="false" ht="33.75" hidden="false" customHeight="true" outlineLevel="0" collapsed="false">
      <c r="A14" s="22" t="str">
        <f aca="false">SCORING!L12</f>
        <v>—</v>
      </c>
      <c r="B14" s="17" t="n">
        <f aca="false">SCORING!C12</f>
        <v>10</v>
      </c>
      <c r="C14" s="17" t="str">
        <f aca="false">SCORING!B12</f>
        <v>Build / buy / orchestrate</v>
      </c>
      <c r="D14" s="28" t="str">
        <f aca="false">INTAKE!D12</f>
        <v>Has the team documented which components of this system will be owned (built and maintained internally) versus rented (third-party API or vendor), and what happens if a rented component is discontinued?</v>
      </c>
      <c r="E14" s="17" t="str">
        <f aca="false">SCORING!M12&amp;" Y / "&amp;SCORING!N12&amp;" N"</f>
        <v>0 Y / 0 N</v>
      </c>
      <c r="F14" s="19"/>
    </row>
    <row r="15" customFormat="false" ht="33.75" hidden="false" customHeight="true" outlineLevel="0" collapsed="false">
      <c r="A15" s="22" t="str">
        <f aca="false">SCORING!L13</f>
        <v>—</v>
      </c>
      <c r="B15" s="17" t="n">
        <f aca="false">SCORING!C13</f>
        <v>11</v>
      </c>
      <c r="C15" s="17" t="str">
        <f aca="false">SCORING!B13</f>
        <v>Build / buy / orchestrate</v>
      </c>
      <c r="D15" s="28" t="str">
        <f aca="false">INTAKE!D13</f>
        <v>Is there a written record of why a specific foundation model was chosen over at least two alternatives — including cost, capability, and data residency considerations?</v>
      </c>
      <c r="E15" s="17" t="str">
        <f aca="false">SCORING!M13&amp;" Y / "&amp;SCORING!N13&amp;" N"</f>
        <v>0 Y / 0 N</v>
      </c>
      <c r="F15" s="19"/>
    </row>
    <row r="16" customFormat="false" ht="33.75" hidden="false" customHeight="true" outlineLevel="0" collapsed="false">
      <c r="A16" s="22" t="str">
        <f aca="false">SCORING!L14</f>
        <v>—</v>
      </c>
      <c r="B16" s="17" t="n">
        <f aca="false">SCORING!C14</f>
        <v>12</v>
      </c>
      <c r="C16" s="17" t="str">
        <f aca="false">SCORING!B14</f>
        <v>Build / buy / orchestrate</v>
      </c>
      <c r="D16" s="28" t="str">
        <f aca="false">INTAKE!D14</f>
        <v>If the primary model provider raised prices by 3× next quarter, or deprecated this model version, does a documented fallback plan exist?</v>
      </c>
      <c r="E16" s="17" t="str">
        <f aca="false">SCORING!M14&amp;" Y / "&amp;SCORING!N14&amp;" N"</f>
        <v>0 Y / 0 N</v>
      </c>
      <c r="F16" s="19"/>
    </row>
    <row r="17" customFormat="false" ht="33.75" hidden="false" customHeight="true" outlineLevel="0" collapsed="false">
      <c r="A17" s="22" t="str">
        <f aca="false">SCORING!L15</f>
        <v>—</v>
      </c>
      <c r="B17" s="17" t="n">
        <f aca="false">SCORING!C15</f>
        <v>13</v>
      </c>
      <c r="C17" s="17" t="str">
        <f aca="false">SCORING!B15</f>
        <v>Data &amp; context  — GATE</v>
      </c>
      <c r="D17" s="28" t="str">
        <f aca="false">INTAKE!D15</f>
        <v>Can you pull a report right now — without any special preparation — that shows the last 30 days of the specific data this model will rely on, with timestamps, source system, and no missing values?</v>
      </c>
      <c r="E17" s="17" t="str">
        <f aca="false">SCORING!M15&amp;" Y / "&amp;SCORING!N15&amp;" N"</f>
        <v>0 Y / 0 N</v>
      </c>
      <c r="F17" s="19"/>
    </row>
    <row r="18" customFormat="false" ht="33.75" hidden="false" customHeight="true" outlineLevel="0" collapsed="false">
      <c r="A18" s="22" t="str">
        <f aca="false">SCORING!L16</f>
        <v>—</v>
      </c>
      <c r="B18" s="17" t="n">
        <f aca="false">SCORING!C16</f>
        <v>14</v>
      </c>
      <c r="C18" s="17" t="str">
        <f aca="false">SCORING!B16</f>
        <v>Data &amp; context  — GATE</v>
      </c>
      <c r="D18" s="28" t="str">
        <f aca="false">INTAKE!D16</f>
        <v>Is there a named person — not a team, a person — who is accountable for the quality and completeness of the data this model will consume in production?</v>
      </c>
      <c r="E18" s="17" t="str">
        <f aca="false">SCORING!M16&amp;" Y / "&amp;SCORING!N16&amp;" N"</f>
        <v>0 Y / 0 N</v>
      </c>
      <c r="F18" s="19"/>
    </row>
    <row r="19" customFormat="false" ht="33.75" hidden="false" customHeight="true" outlineLevel="0" collapsed="false">
      <c r="A19" s="22" t="str">
        <f aca="false">SCORING!L17</f>
        <v>—</v>
      </c>
      <c r="B19" s="17" t="n">
        <f aca="false">SCORING!C17</f>
        <v>15</v>
      </c>
      <c r="C19" s="17" t="str">
        <f aca="false">SCORING!B17</f>
        <v>Data &amp; context  — GATE</v>
      </c>
      <c r="D19" s="28" t="str">
        <f aca="false">INTAKE!D17</f>
        <v>Has the data this model needs ever been used to make a consequential business decision that turned out to be correct? Can you name the decision and the date?</v>
      </c>
      <c r="E19" s="17" t="str">
        <f aca="false">SCORING!M17&amp;" Y / "&amp;SCORING!N17&amp;" N"</f>
        <v>0 Y / 0 N</v>
      </c>
      <c r="F19" s="19"/>
    </row>
    <row r="20" customFormat="false" ht="33.75" hidden="false" customHeight="true" outlineLevel="0" collapsed="false">
      <c r="A20" s="22" t="str">
        <f aca="false">SCORING!L18</f>
        <v>—</v>
      </c>
      <c r="B20" s="17" t="n">
        <f aca="false">SCORING!C18</f>
        <v>16</v>
      </c>
      <c r="C20" s="17" t="str">
        <f aca="false">SCORING!B18</f>
        <v>Moat &amp; strategy</v>
      </c>
      <c r="D20" s="28" t="str">
        <f aca="false">INTAKE!D18</f>
        <v>Is there a proprietary dataset, workflow, or feedback loop that will make this system meaningfully better over time in a way a competitor starting today could not replicate within 18 months?</v>
      </c>
      <c r="E20" s="17" t="str">
        <f aca="false">SCORING!M18&amp;" Y / "&amp;SCORING!N18&amp;" N"</f>
        <v>0 Y / 0 N</v>
      </c>
      <c r="F20" s="19"/>
    </row>
    <row r="21" customFormat="false" ht="33.75" hidden="false" customHeight="true" outlineLevel="0" collapsed="false">
      <c r="A21" s="22" t="str">
        <f aca="false">SCORING!L19</f>
        <v>—</v>
      </c>
      <c r="B21" s="17" t="n">
        <f aca="false">SCORING!C19</f>
        <v>17</v>
      </c>
      <c r="C21" s="17" t="str">
        <f aca="false">SCORING!B19</f>
        <v>Moat &amp; strategy</v>
      </c>
      <c r="D21" s="28" t="str">
        <f aca="false">INTAKE!D19</f>
        <v>If a well-funded competitor launched an identical capability next quarter using the same foundation model, what specifically would make customers or users prefer yours? Can that be written down in two sentences?</v>
      </c>
      <c r="E21" s="17" t="str">
        <f aca="false">SCORING!M19&amp;" Y / "&amp;SCORING!N19&amp;" N"</f>
        <v>0 Y / 0 N</v>
      </c>
      <c r="F21" s="19"/>
    </row>
    <row r="22" customFormat="false" ht="33.75" hidden="false" customHeight="true" outlineLevel="0" collapsed="false">
      <c r="A22" s="22" t="str">
        <f aca="false">SCORING!L20</f>
        <v>—</v>
      </c>
      <c r="B22" s="17" t="n">
        <f aca="false">SCORING!C20</f>
        <v>18</v>
      </c>
      <c r="C22" s="17" t="str">
        <f aca="false">SCORING!B20</f>
        <v>Moat &amp; strategy</v>
      </c>
      <c r="D22" s="28" t="str">
        <f aca="false">INTAKE!D20</f>
        <v>Has the strategic rationale for this investment been reviewed by someone outside the team proposing it — a board member, external advisor, or strategy function — in the last six months?</v>
      </c>
      <c r="E22" s="17" t="str">
        <f aca="false">SCORING!M20&amp;" Y / "&amp;SCORING!N20&amp;" N"</f>
        <v>0 Y / 0 N</v>
      </c>
      <c r="F22" s="19"/>
    </row>
    <row r="23" customFormat="false" ht="33.75" hidden="false" customHeight="true" outlineLevel="0" collapsed="false">
      <c r="A23" s="22" t="str">
        <f aca="false">SCORING!L21</f>
        <v>—</v>
      </c>
      <c r="B23" s="17" t="n">
        <f aca="false">SCORING!C21</f>
        <v>19</v>
      </c>
      <c r="C23" s="17" t="str">
        <f aca="false">SCORING!B21</f>
        <v>Adoption &amp; change  — GATE</v>
      </c>
      <c r="D23" s="28" t="str">
        <f aca="false">INTAKE!D21</f>
        <v>Can you name the three specific job roles whose daily behaviour must change for this investment to deliver its projected return — and confirm that at least one representative from each has been consulted in the design process?</v>
      </c>
      <c r="E23" s="17" t="str">
        <f aca="false">SCORING!M21&amp;" Y / "&amp;SCORING!N21&amp;" N"</f>
        <v>0 Y / 0 N</v>
      </c>
      <c r="F23" s="19"/>
    </row>
    <row r="24" customFormat="false" ht="33.75" hidden="false" customHeight="true" outlineLevel="0" collapsed="false">
      <c r="A24" s="22" t="str">
        <f aca="false">SCORING!L22</f>
        <v>—</v>
      </c>
      <c r="B24" s="17" t="n">
        <f aca="false">SCORING!C22</f>
        <v>20</v>
      </c>
      <c r="C24" s="17" t="str">
        <f aca="false">SCORING!B22</f>
        <v>Adoption &amp; change  — GATE</v>
      </c>
      <c r="D24" s="28" t="str">
        <f aca="false">INTAKE!D22</f>
        <v>Is there a documented plan — with owner, timeline, and budget — for how people who resist or struggle to adopt this change will be supported? Not training slides. An actual plan.</v>
      </c>
      <c r="E24" s="17" t="str">
        <f aca="false">SCORING!M22&amp;" Y / "&amp;SCORING!N22&amp;" N"</f>
        <v>0 Y / 0 N</v>
      </c>
      <c r="F24" s="19"/>
    </row>
    <row r="25" customFormat="false" ht="33.75" hidden="false" customHeight="true" outlineLevel="0" collapsed="false">
      <c r="A25" s="22" t="str">
        <f aca="false">SCORING!L23</f>
        <v>—</v>
      </c>
      <c r="B25" s="17" t="n">
        <f aca="false">SCORING!C23</f>
        <v>21</v>
      </c>
      <c r="C25" s="17" t="str">
        <f aca="false">SCORING!B23</f>
        <v>Adoption &amp; change  — GATE</v>
      </c>
      <c r="D25" s="28" t="str">
        <f aca="false">INTAKE!D23</f>
        <v>Has the organisation successfully adopted a technology change of comparable scale in the last three years? Can you point to it as evidence of change readiness?</v>
      </c>
      <c r="E25" s="17" t="str">
        <f aca="false">SCORING!M23&amp;" Y / "&amp;SCORING!N23&amp;" N"</f>
        <v>0 Y / 0 N</v>
      </c>
      <c r="F25" s="19"/>
    </row>
    <row r="26" customFormat="false" ht="33.75" hidden="false" customHeight="true" outlineLevel="0" collapsed="false">
      <c r="A26" s="22" t="str">
        <f aca="false">SCORING!L24</f>
        <v>—</v>
      </c>
      <c r="B26" s="17" t="n">
        <f aca="false">SCORING!C24</f>
        <v>22</v>
      </c>
      <c r="C26" s="17" t="str">
        <f aca="false">SCORING!B24</f>
        <v>Governance &amp; risk</v>
      </c>
      <c r="D26" s="28" t="str">
        <f aca="false">INTAKE!D24</f>
        <v>Is there a named person — with a job title and accountability in writing — who is responsible for a harmful or incorrect output from this system reaching a customer, employee, or regulator?</v>
      </c>
      <c r="E26" s="17" t="str">
        <f aca="false">SCORING!M24&amp;" Y / "&amp;SCORING!N24&amp;" N"</f>
        <v>0 Y / 0 N</v>
      </c>
      <c r="F26" s="19"/>
    </row>
    <row r="27" customFormat="false" ht="33.75" hidden="false" customHeight="true" outlineLevel="0" collapsed="false">
      <c r="A27" s="22" t="str">
        <f aca="false">SCORING!L25</f>
        <v>—</v>
      </c>
      <c r="B27" s="17" t="n">
        <f aca="false">SCORING!C25</f>
        <v>23</v>
      </c>
      <c r="C27" s="17" t="str">
        <f aca="false">SCORING!B25</f>
        <v>Governance &amp; risk</v>
      </c>
      <c r="D27" s="28" t="str">
        <f aca="false">INTAKE!D25</f>
        <v>Has legal or compliance reviewed this use case against current and anticipated regulation in all jurisdictions where it will operate — and produced a written opinion in the last 12 months?</v>
      </c>
      <c r="E27" s="17" t="str">
        <f aca="false">SCORING!M25&amp;" Y / "&amp;SCORING!N25&amp;" N"</f>
        <v>0 Y / 0 N</v>
      </c>
      <c r="F27" s="19"/>
    </row>
    <row r="28" customFormat="false" ht="33.75" hidden="false" customHeight="true" outlineLevel="0" collapsed="false">
      <c r="A28" s="22" t="str">
        <f aca="false">SCORING!L26</f>
        <v>—</v>
      </c>
      <c r="B28" s="17" t="n">
        <f aca="false">SCORING!C26</f>
        <v>24</v>
      </c>
      <c r="C28" s="17" t="str">
        <f aca="false">SCORING!B26</f>
        <v>Governance &amp; risk</v>
      </c>
      <c r="D28" s="28" t="str">
        <f aca="false">INTAKE!D26</f>
        <v>Has the team written down the single worst plausible failure — not a catastrophic fantasy, but the most damaging realistic error — and confirmed that the organisation could absorb it without reputational or regulatory consequence?</v>
      </c>
      <c r="E28" s="17" t="str">
        <f aca="false">SCORING!M26&amp;" Y / "&amp;SCORING!N26&amp;" N"</f>
        <v>0 Y / 0 N</v>
      </c>
      <c r="F28" s="19"/>
    </row>
    <row r="29" customFormat="false" ht="33.75" hidden="false" customHeight="true" outlineLevel="0" collapsed="false">
      <c r="A29" s="22" t="str">
        <f aca="false">SCORING!L27</f>
        <v>—</v>
      </c>
      <c r="B29" s="17" t="n">
        <f aca="false">SCORING!C27</f>
        <v>25</v>
      </c>
      <c r="C29" s="17" t="str">
        <f aca="false">SCORING!B27</f>
        <v>Evaluation &amp; quality</v>
      </c>
      <c r="D29" s="28" t="str">
        <f aca="false">INTAKE!D27</f>
        <v>Does a written eval suite exist — a set of specific test cases with expected outputs — that will be run before every deployment to confirm the model is still performing as intended?</v>
      </c>
      <c r="E29" s="17" t="str">
        <f aca="false">SCORING!M27&amp;" Y / "&amp;SCORING!N27&amp;" N"</f>
        <v>0 Y / 0 N</v>
      </c>
      <c r="F29" s="19"/>
    </row>
    <row r="30" customFormat="false" ht="33.75" hidden="false" customHeight="true" outlineLevel="0" collapsed="false">
      <c r="A30" s="22" t="str">
        <f aca="false">SCORING!L28</f>
        <v>—</v>
      </c>
      <c r="B30" s="17" t="n">
        <f aca="false">SCORING!C28</f>
        <v>26</v>
      </c>
      <c r="C30" s="17" t="str">
        <f aca="false">SCORING!B28</f>
        <v>Evaluation &amp; quality</v>
      </c>
      <c r="D30" s="28" t="str">
        <f aca="false">INTAKE!D28</f>
        <v>Is there a live monitoring instrument — a dashboard, alert, or report — that would tell someone today if the model's output quality had degraded by 20% from its launch baseline?</v>
      </c>
      <c r="E30" s="17" t="str">
        <f aca="false">SCORING!M28&amp;" Y / "&amp;SCORING!N28&amp;" N"</f>
        <v>0 Y / 0 N</v>
      </c>
      <c r="F30" s="19"/>
    </row>
    <row r="31" customFormat="false" ht="33.75" hidden="false" customHeight="true" outlineLevel="0" collapsed="false">
      <c r="A31" s="22" t="str">
        <f aca="false">SCORING!L29</f>
        <v>—</v>
      </c>
      <c r="B31" s="17" t="n">
        <f aca="false">SCORING!C29</f>
        <v>27</v>
      </c>
      <c r="C31" s="17" t="str">
        <f aca="false">SCORING!B29</f>
        <v>Evaluation &amp; quality</v>
      </c>
      <c r="D31" s="28" t="str">
        <f aca="false">INTAKE!D29</f>
        <v>Has the team defined — in writing, agreed by the business owner — what an acceptable error rate looks like, and what threshold would trigger a human review or system pause?</v>
      </c>
      <c r="E31" s="17" t="str">
        <f aca="false">SCORING!M29&amp;" Y / "&amp;SCORING!N29&amp;" N"</f>
        <v>0 Y / 0 N</v>
      </c>
      <c r="F31" s="19"/>
    </row>
    <row r="32" customFormat="false" ht="33.75" hidden="false" customHeight="true" outlineLevel="0" collapsed="false">
      <c r="A32" s="22" t="str">
        <f aca="false">SCORING!L30</f>
        <v>—</v>
      </c>
      <c r="B32" s="17" t="n">
        <f aca="false">SCORING!C30</f>
        <v>28</v>
      </c>
      <c r="C32" s="17" t="str">
        <f aca="false">SCORING!B30</f>
        <v>Sustainability &amp; ops</v>
      </c>
      <c r="D32" s="28" t="str">
        <f aca="false">INTAKE!D30</f>
        <v>Is there a named person responsible for managing the operational health of this AI system after launch — including model upgrades, cost monitoring, and performance drift — as a defined part of their role?</v>
      </c>
      <c r="E32" s="17" t="str">
        <f aca="false">SCORING!M30&amp;" Y / "&amp;SCORING!N30&amp;" N"</f>
        <v>0 Y / 0 N</v>
      </c>
      <c r="F32" s="19"/>
    </row>
    <row r="33" customFormat="false" ht="33.75" hidden="false" customHeight="true" outlineLevel="0" collapsed="false">
      <c r="A33" s="22" t="str">
        <f aca="false">SCORING!L31</f>
        <v>—</v>
      </c>
      <c r="B33" s="17" t="n">
        <f aca="false">SCORING!C31</f>
        <v>29</v>
      </c>
      <c r="C33" s="17" t="str">
        <f aca="false">SCORING!B31</f>
        <v>Sustainability &amp; ops</v>
      </c>
      <c r="D33" s="28" t="str">
        <f aca="false">INTAKE!D31</f>
        <v>If the foundation model underpinning this system were deprecated with 90 days' notice, does a documented migration plan exist — including estimated cost and time to retest and redeploy?</v>
      </c>
      <c r="E33" s="17" t="str">
        <f aca="false">SCORING!M31&amp;" Y / "&amp;SCORING!N31&amp;" N"</f>
        <v>0 Y / 0 N</v>
      </c>
      <c r="F33" s="19"/>
    </row>
    <row r="34" customFormat="false" ht="33.75" hidden="false" customHeight="true" outlineLevel="0" collapsed="false">
      <c r="A34" s="22" t="str">
        <f aca="false">SCORING!L32</f>
        <v>—</v>
      </c>
      <c r="B34" s="17" t="n">
        <f aca="false">SCORING!C32</f>
        <v>30</v>
      </c>
      <c r="C34" s="17" t="str">
        <f aca="false">SCORING!B32</f>
        <v>Sustainability &amp; ops</v>
      </c>
      <c r="D34" s="28" t="str">
        <f aca="false">INTAKE!D32</f>
        <v>Is there a budget line — approved and visible in the current financial plan — for the ongoing operational cost of this system for the next 24 months, separate from the build cost?</v>
      </c>
      <c r="E34" s="17" t="str">
        <f aca="false">SCORING!M32&amp;" Y / "&amp;SCORING!N32&amp;" N"</f>
        <v>0 Y / 0 N</v>
      </c>
      <c r="F34" s="19"/>
    </row>
    <row r="36" customFormat="false" ht="15" hidden="false" customHeight="true" outlineLevel="0" collapsed="false">
      <c r="A36" s="15" t="s">
        <v>138</v>
      </c>
    </row>
  </sheetData>
  <mergeCells count="1"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8"/>
    <col collapsed="false" customWidth="true" hidden="false" outlineLevel="0" max="3" min="3" style="1" width="22"/>
    <col collapsed="false" customWidth="true" hidden="false" outlineLevel="0" max="4" min="4" style="1" width="60"/>
  </cols>
  <sheetData>
    <row r="2" customFormat="false" ht="17.25" hidden="false" customHeight="true" outlineLevel="0" collapsed="false">
      <c r="B2" s="29" t="s">
        <v>139</v>
      </c>
    </row>
    <row r="4" customFormat="false" ht="15" hidden="false" customHeight="true" outlineLevel="0" collapsed="false">
      <c r="B4" s="8" t="s">
        <v>140</v>
      </c>
      <c r="C4" s="30" t="n">
        <f aca="false">SUM(SCORING!K3:K32)</f>
        <v>1.75</v>
      </c>
    </row>
    <row r="5" customFormat="false" ht="15" hidden="false" customHeight="true" outlineLevel="0" collapsed="false">
      <c r="B5" s="8" t="s">
        <v>141</v>
      </c>
      <c r="C5" s="31" t="str">
        <f aca="false">SCORING!G39</f>
        <v>—</v>
      </c>
    </row>
    <row r="6" customFormat="false" ht="15" hidden="false" customHeight="true" outlineLevel="0" collapsed="false">
      <c r="B6" s="8" t="s">
        <v>142</v>
      </c>
      <c r="C6" s="31" t="str">
        <f aca="false">SCORING!G41</f>
        <v>—</v>
      </c>
    </row>
    <row r="7" customFormat="false" ht="15" hidden="false" customHeight="true" outlineLevel="0" collapsed="false">
      <c r="B7" s="8" t="s">
        <v>143</v>
      </c>
      <c r="C7" s="31" t="str">
        <f aca="false">SCORING!G43</f>
        <v>—</v>
      </c>
    </row>
    <row r="8" customFormat="false" ht="15" hidden="false" customHeight="true" outlineLevel="0" collapsed="false">
      <c r="B8" s="8" t="s">
        <v>144</v>
      </c>
      <c r="C8" s="32" t="n">
        <f aca="false">COUNTIF(SCORING!G37:G46,"FAIL")</f>
        <v>0</v>
      </c>
    </row>
    <row r="9" customFormat="false" ht="15" hidden="false" customHeight="true" outlineLevel="0" collapsed="false">
      <c r="B9" s="8" t="s">
        <v>145</v>
      </c>
      <c r="C9" s="32" t="n">
        <f aca="false">COUNTIF(SCORING!L3:L32,"CRITICAL")</f>
        <v>0</v>
      </c>
    </row>
    <row r="11" customFormat="false" ht="15.75" hidden="false" customHeight="true" outlineLevel="0" collapsed="false">
      <c r="B11" s="16" t="s">
        <v>139</v>
      </c>
      <c r="C11" s="33" t="str">
        <f aca="false">IF(OR(C8&gt;=2,C4&lt;30),"UNGROUNDED",IF(OR(C8&gt;=1,C9&gt;=1,C4&lt;48),"CONDITIONALLY GROUNDED","GROUNDED"))</f>
        <v>UNGROUNDED</v>
      </c>
    </row>
    <row r="13" customFormat="false" ht="15" hidden="false" customHeight="true" outlineLevel="0" collapsed="false">
      <c r="B13" s="8" t="s">
        <v>23</v>
      </c>
      <c r="C13" s="34" t="n">
        <f aca="false">SETUP!C10</f>
        <v>0</v>
      </c>
    </row>
    <row r="14" customFormat="false" ht="15" hidden="false" customHeight="true" outlineLevel="0" collapsed="false">
      <c r="B14" s="8" t="s">
        <v>146</v>
      </c>
      <c r="C14" s="35" t="str">
        <f aca="false">IF(SETUP!C10="","",SETUP!C10+90)</f>
        <v/>
      </c>
    </row>
    <row r="16" customFormat="false" ht="15" hidden="false" customHeight="true" outlineLevel="0" collapsed="false">
      <c r="B16" s="27" t="s">
        <v>147</v>
      </c>
      <c r="C16" s="27"/>
      <c r="D16" s="27"/>
    </row>
    <row r="17" customFormat="false" ht="15" hidden="false" customHeight="true" outlineLevel="0" collapsed="false">
      <c r="B17" s="27"/>
      <c r="C17" s="27"/>
      <c r="D17" s="27"/>
    </row>
    <row r="18" customFormat="false" ht="15" hidden="false" customHeight="true" outlineLevel="0" collapsed="false">
      <c r="B18" s="27"/>
      <c r="C18" s="27"/>
      <c r="D18" s="27"/>
    </row>
  </sheetData>
  <mergeCells count="1">
    <mergeCell ref="B16:D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8"/>
    <col collapsed="false" customWidth="true" hidden="false" outlineLevel="0" max="3" min="3" style="1" width="24"/>
    <col collapsed="false" customWidth="true" hidden="false" outlineLevel="0" max="4" min="4" style="1" width="52"/>
    <col collapsed="false" customWidth="true" hidden="false" outlineLevel="0" max="5" min="5" style="1" width="14"/>
    <col collapsed="false" customWidth="true" hidden="false" outlineLevel="0" max="6" min="6" style="1" width="16"/>
    <col collapsed="false" customWidth="true" hidden="false" outlineLevel="0" max="7" min="7" style="1" width="20"/>
    <col collapsed="false" customWidth="true" hidden="false" outlineLevel="0" max="8" min="8" style="1" width="14"/>
    <col collapsed="false" customWidth="true" hidden="false" outlineLevel="0" max="9" min="9" style="1" width="13"/>
    <col collapsed="false" customWidth="true" hidden="false" outlineLevel="0" max="10" min="10" style="1" width="14"/>
  </cols>
  <sheetData>
    <row r="1" customFormat="false" ht="15" hidden="false" customHeight="true" outlineLevel="0" collapsed="false">
      <c r="A1" s="16" t="s">
        <v>148</v>
      </c>
    </row>
    <row r="2" customFormat="false" ht="25.5" hidden="false" customHeight="true" outlineLevel="0" collapsed="false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</row>
    <row r="4" customFormat="false" ht="23.25" hidden="false" customHeight="true" outlineLevel="0" collapsed="false">
      <c r="A4" s="11" t="s">
        <v>150</v>
      </c>
      <c r="B4" s="11" t="s">
        <v>49</v>
      </c>
      <c r="C4" s="11" t="s">
        <v>47</v>
      </c>
      <c r="D4" s="11" t="s">
        <v>151</v>
      </c>
      <c r="E4" s="11" t="s">
        <v>152</v>
      </c>
      <c r="F4" s="11" t="s">
        <v>153</v>
      </c>
      <c r="G4" s="11" t="s">
        <v>154</v>
      </c>
      <c r="H4" s="11" t="s">
        <v>155</v>
      </c>
      <c r="I4" s="11" t="s">
        <v>156</v>
      </c>
      <c r="J4" s="11" t="s">
        <v>157</v>
      </c>
    </row>
    <row r="5" customFormat="false" ht="24" hidden="false" customHeight="true" outlineLevel="0" collapsed="false">
      <c r="A5" s="22" t="s">
        <v>158</v>
      </c>
      <c r="B5" s="19"/>
      <c r="C5" s="19"/>
      <c r="D5" s="19" t="s">
        <v>159</v>
      </c>
      <c r="E5" s="19" t="s">
        <v>160</v>
      </c>
      <c r="F5" s="19" t="n">
        <v>0</v>
      </c>
      <c r="G5" s="19" t="s">
        <v>161</v>
      </c>
      <c r="H5" s="19"/>
      <c r="I5" s="19" t="s">
        <v>162</v>
      </c>
      <c r="J5" s="19"/>
    </row>
    <row r="6" customFormat="false" ht="24" hidden="false" customHeight="true" outlineLevel="0" collapsed="false">
      <c r="A6" s="22" t="s">
        <v>163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4" hidden="false" customHeight="true" outlineLevel="0" collapsed="false">
      <c r="A7" s="22" t="s">
        <v>164</v>
      </c>
      <c r="B7" s="19"/>
      <c r="C7" s="19"/>
      <c r="D7" s="19"/>
      <c r="E7" s="19"/>
      <c r="F7" s="19"/>
      <c r="G7" s="19"/>
      <c r="H7" s="19"/>
      <c r="I7" s="19"/>
      <c r="J7" s="19"/>
    </row>
    <row r="8" customFormat="false" ht="24" hidden="false" customHeight="true" outlineLevel="0" collapsed="false">
      <c r="A8" s="22" t="s">
        <v>165</v>
      </c>
      <c r="B8" s="19"/>
      <c r="C8" s="19"/>
      <c r="D8" s="19"/>
      <c r="E8" s="19"/>
      <c r="F8" s="19"/>
      <c r="G8" s="19"/>
      <c r="H8" s="19"/>
      <c r="I8" s="19"/>
      <c r="J8" s="19"/>
    </row>
    <row r="9" customFormat="false" ht="24" hidden="false" customHeight="true" outlineLevel="0" collapsed="false">
      <c r="A9" s="22" t="s">
        <v>166</v>
      </c>
      <c r="B9" s="19"/>
      <c r="C9" s="19"/>
      <c r="D9" s="19"/>
      <c r="E9" s="19"/>
      <c r="F9" s="19"/>
      <c r="G9" s="19"/>
      <c r="H9" s="19"/>
      <c r="I9" s="19"/>
      <c r="J9" s="19"/>
    </row>
    <row r="10" customFormat="false" ht="24" hidden="false" customHeight="true" outlineLevel="0" collapsed="false">
      <c r="A10" s="22" t="s">
        <v>167</v>
      </c>
      <c r="B10" s="19"/>
      <c r="C10" s="19"/>
      <c r="D10" s="19"/>
      <c r="E10" s="19"/>
      <c r="F10" s="19"/>
      <c r="G10" s="19"/>
      <c r="H10" s="19"/>
      <c r="I10" s="19"/>
      <c r="J10" s="19"/>
    </row>
    <row r="11" customFormat="false" ht="24" hidden="false" customHeight="true" outlineLevel="0" collapsed="false">
      <c r="A11" s="22" t="s">
        <v>168</v>
      </c>
      <c r="B11" s="19"/>
      <c r="C11" s="19"/>
      <c r="D11" s="19"/>
      <c r="E11" s="19"/>
      <c r="F11" s="19"/>
      <c r="G11" s="19"/>
      <c r="H11" s="19"/>
      <c r="I11" s="19"/>
      <c r="J11" s="19"/>
    </row>
    <row r="12" customFormat="false" ht="24" hidden="false" customHeight="true" outlineLevel="0" collapsed="false">
      <c r="A12" s="22" t="s">
        <v>169</v>
      </c>
      <c r="B12" s="19"/>
      <c r="C12" s="19"/>
      <c r="D12" s="19"/>
      <c r="E12" s="19"/>
      <c r="F12" s="19"/>
      <c r="G12" s="19"/>
      <c r="H12" s="19"/>
      <c r="I12" s="19"/>
      <c r="J12" s="19"/>
    </row>
    <row r="13" customFormat="false" ht="24" hidden="false" customHeight="true" outlineLevel="0" collapsed="false">
      <c r="A13" s="22" t="s">
        <v>170</v>
      </c>
      <c r="B13" s="19"/>
      <c r="C13" s="19"/>
      <c r="D13" s="19"/>
      <c r="E13" s="19"/>
      <c r="F13" s="19"/>
      <c r="G13" s="19"/>
      <c r="H13" s="19"/>
      <c r="I13" s="19"/>
      <c r="J13" s="19"/>
    </row>
    <row r="14" customFormat="false" ht="24" hidden="false" customHeight="true" outlineLevel="0" collapsed="false">
      <c r="A14" s="22" t="s">
        <v>171</v>
      </c>
      <c r="B14" s="19"/>
      <c r="C14" s="19"/>
      <c r="D14" s="19"/>
      <c r="E14" s="19"/>
      <c r="F14" s="19"/>
      <c r="G14" s="19"/>
      <c r="H14" s="19"/>
      <c r="I14" s="19"/>
      <c r="J14" s="19"/>
    </row>
    <row r="15" customFormat="false" ht="24" hidden="false" customHeight="true" outlineLevel="0" collapsed="false">
      <c r="A15" s="22" t="s">
        <v>172</v>
      </c>
      <c r="B15" s="19"/>
      <c r="C15" s="19"/>
      <c r="D15" s="19"/>
      <c r="E15" s="19"/>
      <c r="F15" s="19"/>
      <c r="G15" s="19"/>
      <c r="H15" s="19"/>
      <c r="I15" s="19"/>
      <c r="J15" s="19"/>
    </row>
    <row r="16" customFormat="false" ht="24" hidden="false" customHeight="true" outlineLevel="0" collapsed="false">
      <c r="A16" s="22" t="s">
        <v>173</v>
      </c>
      <c r="B16" s="19"/>
      <c r="C16" s="19"/>
      <c r="D16" s="19"/>
      <c r="E16" s="19"/>
      <c r="F16" s="19"/>
      <c r="G16" s="19"/>
      <c r="H16" s="19"/>
      <c r="I16" s="19"/>
      <c r="J16" s="19"/>
    </row>
    <row r="17" customFormat="false" ht="24" hidden="false" customHeight="true" outlineLevel="0" collapsed="false">
      <c r="A17" s="22" t="s">
        <v>174</v>
      </c>
      <c r="B17" s="19"/>
      <c r="C17" s="19"/>
      <c r="D17" s="19"/>
      <c r="E17" s="19"/>
      <c r="F17" s="19"/>
      <c r="G17" s="19"/>
      <c r="H17" s="19"/>
      <c r="I17" s="19"/>
      <c r="J17" s="19"/>
    </row>
    <row r="18" customFormat="false" ht="24" hidden="false" customHeight="true" outlineLevel="0" collapsed="false">
      <c r="A18" s="22" t="s">
        <v>175</v>
      </c>
      <c r="B18" s="19"/>
      <c r="C18" s="19"/>
      <c r="D18" s="19"/>
      <c r="E18" s="19"/>
      <c r="F18" s="19"/>
      <c r="G18" s="19"/>
      <c r="H18" s="19"/>
      <c r="I18" s="19"/>
      <c r="J18" s="19"/>
    </row>
    <row r="19" customFormat="false" ht="24" hidden="false" customHeight="true" outlineLevel="0" collapsed="false">
      <c r="A19" s="22" t="s">
        <v>176</v>
      </c>
      <c r="B19" s="19"/>
      <c r="C19" s="19"/>
      <c r="D19" s="19"/>
      <c r="E19" s="19"/>
      <c r="F19" s="19"/>
      <c r="G19" s="19"/>
      <c r="H19" s="19"/>
      <c r="I19" s="19"/>
      <c r="J19" s="19"/>
    </row>
    <row r="20" customFormat="false" ht="24" hidden="false" customHeight="true" outlineLevel="0" collapsed="false">
      <c r="A20" s="22" t="s">
        <v>177</v>
      </c>
      <c r="B20" s="19"/>
      <c r="C20" s="19"/>
      <c r="D20" s="19"/>
      <c r="E20" s="19"/>
      <c r="F20" s="19"/>
      <c r="G20" s="19"/>
      <c r="H20" s="19"/>
      <c r="I20" s="19"/>
      <c r="J20" s="19"/>
    </row>
    <row r="21" customFormat="false" ht="24" hidden="false" customHeight="true" outlineLevel="0" collapsed="false">
      <c r="A21" s="22" t="s">
        <v>178</v>
      </c>
      <c r="B21" s="19"/>
      <c r="C21" s="19"/>
      <c r="D21" s="19"/>
      <c r="E21" s="19"/>
      <c r="F21" s="19"/>
      <c r="G21" s="19"/>
      <c r="H21" s="19"/>
      <c r="I21" s="19"/>
      <c r="J21" s="19"/>
    </row>
    <row r="22" customFormat="false" ht="24" hidden="false" customHeight="true" outlineLevel="0" collapsed="false">
      <c r="A22" s="22" t="s">
        <v>179</v>
      </c>
      <c r="B22" s="19"/>
      <c r="C22" s="19"/>
      <c r="D22" s="19"/>
      <c r="E22" s="19"/>
      <c r="F22" s="19"/>
      <c r="G22" s="19"/>
      <c r="H22" s="19"/>
      <c r="I22" s="19"/>
      <c r="J22" s="19"/>
    </row>
    <row r="23" customFormat="false" ht="24" hidden="false" customHeight="true" outlineLevel="0" collapsed="false">
      <c r="A23" s="22" t="s">
        <v>180</v>
      </c>
      <c r="B23" s="19"/>
      <c r="C23" s="19"/>
      <c r="D23" s="19"/>
      <c r="E23" s="19"/>
      <c r="F23" s="19"/>
      <c r="G23" s="19"/>
      <c r="H23" s="19"/>
      <c r="I23" s="19"/>
      <c r="J23" s="19"/>
    </row>
    <row r="24" customFormat="false" ht="24" hidden="false" customHeight="true" outlineLevel="0" collapsed="false">
      <c r="A24" s="22" t="s">
        <v>181</v>
      </c>
      <c r="B24" s="19"/>
      <c r="C24" s="19"/>
      <c r="D24" s="19"/>
      <c r="E24" s="19"/>
      <c r="F24" s="19"/>
      <c r="G24" s="19"/>
      <c r="H24" s="19"/>
      <c r="I24" s="19"/>
      <c r="J24" s="19"/>
    </row>
    <row r="25" customFormat="false" ht="24" hidden="false" customHeight="true" outlineLevel="0" collapsed="false">
      <c r="A25" s="22" t="s">
        <v>182</v>
      </c>
      <c r="B25" s="19"/>
      <c r="C25" s="19"/>
      <c r="D25" s="19"/>
      <c r="E25" s="19"/>
      <c r="F25" s="19"/>
      <c r="G25" s="19"/>
      <c r="H25" s="19"/>
      <c r="I25" s="19"/>
      <c r="J25" s="19"/>
    </row>
    <row r="26" customFormat="false" ht="24" hidden="false" customHeight="true" outlineLevel="0" collapsed="false">
      <c r="A26" s="22" t="s">
        <v>183</v>
      </c>
      <c r="B26" s="19"/>
      <c r="C26" s="19"/>
      <c r="D26" s="19"/>
      <c r="E26" s="19"/>
      <c r="F26" s="19"/>
      <c r="G26" s="19"/>
      <c r="H26" s="19"/>
      <c r="I26" s="19"/>
      <c r="J26" s="19"/>
    </row>
    <row r="27" customFormat="false" ht="24" hidden="false" customHeight="true" outlineLevel="0" collapsed="false">
      <c r="A27" s="22" t="s">
        <v>184</v>
      </c>
      <c r="B27" s="19"/>
      <c r="C27" s="19"/>
      <c r="D27" s="19"/>
      <c r="E27" s="19"/>
      <c r="F27" s="19"/>
      <c r="G27" s="19"/>
      <c r="H27" s="19"/>
      <c r="I27" s="19"/>
      <c r="J27" s="19"/>
    </row>
    <row r="28" customFormat="false" ht="24" hidden="false" customHeight="true" outlineLevel="0" collapsed="false">
      <c r="A28" s="22" t="s">
        <v>185</v>
      </c>
      <c r="B28" s="19"/>
      <c r="C28" s="19"/>
      <c r="D28" s="19"/>
      <c r="E28" s="19"/>
      <c r="F28" s="19"/>
      <c r="G28" s="19"/>
      <c r="H28" s="19"/>
      <c r="I28" s="19"/>
      <c r="J28" s="19"/>
    </row>
    <row r="29" customFormat="false" ht="24" hidden="false" customHeight="true" outlineLevel="0" collapsed="false">
      <c r="A29" s="22" t="s">
        <v>186</v>
      </c>
      <c r="B29" s="19"/>
      <c r="C29" s="19"/>
      <c r="D29" s="19"/>
      <c r="E29" s="19"/>
      <c r="F29" s="19"/>
      <c r="G29" s="19"/>
      <c r="H29" s="19"/>
      <c r="I29" s="19"/>
      <c r="J29" s="19"/>
    </row>
    <row r="31" customFormat="false" ht="15" hidden="false" customHeight="true" outlineLevel="0" collapsed="false">
      <c r="D31" s="8" t="s">
        <v>187</v>
      </c>
      <c r="F31" s="37" t="n">
        <f aca="false">SUM(F5:F29)</f>
        <v>0</v>
      </c>
    </row>
    <row r="32" customFormat="false" ht="15" hidden="false" customHeight="true" outlineLevel="0" collapsed="false">
      <c r="D32" s="17" t="s">
        <v>188</v>
      </c>
      <c r="F32" s="38" t="n">
        <f aca="false">SUMIFS(F5:F29,E5:E29,"Senior")</f>
        <v>0</v>
      </c>
    </row>
  </sheetData>
  <mergeCells count="1">
    <mergeCell ref="A2:J2"/>
  </mergeCells>
  <dataValidations count="2">
    <dataValidation allowBlank="false" errorStyle="stop" operator="between" showDropDown="false" showErrorMessage="false" showInputMessage="false" sqref="E5:E29" type="list">
      <formula1>"Senior,Standard"</formula1>
      <formula2>0</formula2>
    </dataValidation>
    <dataValidation allowBlank="false" errorStyle="stop" operator="between" showDropDown="false" showErrorMessage="false" showInputMessage="false" sqref="I5:I29" type="list">
      <formula1>"Open,In progress,Closed"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50"/>
    <col collapsed="false" customWidth="true" hidden="false" outlineLevel="0" max="4" min="3" style="1" width="18"/>
    <col collapsed="false" customWidth="true" hidden="false" outlineLevel="0" max="5" min="5" style="1" width="40"/>
  </cols>
  <sheetData>
    <row r="2" customFormat="false" ht="15.75" hidden="false" customHeight="true" outlineLevel="0" collapsed="false">
      <c r="B2" s="7" t="s">
        <v>189</v>
      </c>
    </row>
    <row r="3" customFormat="false" ht="27.75" hidden="false" customHeight="true" outlineLevel="0" collapsed="false">
      <c r="B3" s="36" t="s">
        <v>190</v>
      </c>
      <c r="C3" s="36"/>
      <c r="D3" s="36"/>
      <c r="E3" s="36"/>
    </row>
    <row r="5" customFormat="false" ht="15" hidden="false" customHeight="true" outlineLevel="0" collapsed="false">
      <c r="B5" s="8" t="s">
        <v>191</v>
      </c>
      <c r="C5" s="34" t="n">
        <f aca="false">SETUP!C10</f>
        <v>0</v>
      </c>
    </row>
    <row r="6" customFormat="false" ht="15" hidden="false" customHeight="true" outlineLevel="0" collapsed="false">
      <c r="B6" s="8" t="s">
        <v>192</v>
      </c>
      <c r="C6" s="35" t="str">
        <f aca="false">IF(SETUP!C10="","",SETUP!C10+90)</f>
        <v/>
      </c>
    </row>
    <row r="8" customFormat="false" ht="15" hidden="false" customHeight="true" outlineLevel="0" collapsed="false">
      <c r="B8" s="11" t="s">
        <v>193</v>
      </c>
      <c r="C8" s="11" t="s">
        <v>194</v>
      </c>
      <c r="D8" s="11" t="s">
        <v>195</v>
      </c>
      <c r="E8" s="11" t="s">
        <v>196</v>
      </c>
    </row>
    <row r="9" customFormat="false" ht="25.5" hidden="false" customHeight="true" outlineLevel="0" collapsed="false">
      <c r="B9" s="39" t="s">
        <v>197</v>
      </c>
      <c r="C9" s="40"/>
      <c r="D9" s="40"/>
      <c r="E9" s="40"/>
    </row>
    <row r="10" customFormat="false" ht="25.5" hidden="false" customHeight="true" outlineLevel="0" collapsed="false">
      <c r="B10" s="39" t="s">
        <v>198</v>
      </c>
      <c r="C10" s="40"/>
      <c r="D10" s="40"/>
      <c r="E10" s="40"/>
    </row>
    <row r="11" customFormat="false" ht="25.5" hidden="false" customHeight="true" outlineLevel="0" collapsed="false">
      <c r="B11" s="39" t="s">
        <v>199</v>
      </c>
      <c r="C11" s="40"/>
      <c r="D11" s="40"/>
      <c r="E11" s="40"/>
    </row>
    <row r="12" customFormat="false" ht="25.5" hidden="false" customHeight="true" outlineLevel="0" collapsed="false">
      <c r="B12" s="39" t="s">
        <v>200</v>
      </c>
      <c r="C12" s="40"/>
      <c r="D12" s="40"/>
      <c r="E12" s="40"/>
    </row>
    <row r="13" customFormat="false" ht="25.5" hidden="false" customHeight="true" outlineLevel="0" collapsed="false">
      <c r="B13" s="39" t="s">
        <v>201</v>
      </c>
      <c r="C13" s="40"/>
      <c r="D13" s="40"/>
      <c r="E13" s="40"/>
    </row>
    <row r="14" customFormat="false" ht="25.5" hidden="false" customHeight="true" outlineLevel="0" collapsed="false">
      <c r="B14" s="39" t="s">
        <v>202</v>
      </c>
      <c r="C14" s="40"/>
      <c r="D14" s="40"/>
      <c r="E14" s="40"/>
    </row>
  </sheetData>
  <mergeCells count="1">
    <mergeCell ref="B3:E3"/>
  </mergeCells>
  <dataValidations count="1">
    <dataValidation allowBlank="false" errorStyle="stop" operator="between" showDropDown="false" showErrorMessage="false" showInputMessage="false" sqref="C9:C14" type="list">
      <formula1>"Y,N"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2026-07-11T08:13:46Z</dcterms:created>
  <dc:creator>openpyxl</dc:creator>
  <dc:description/>
  <dc:language>en-US</dc:language>
  <cp:lastModifiedBy/>
  <dcterms:modified xsi:type="dcterms:W3CDTF">2026-07-11T08:14:33Z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